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fileSharing readOnlyRecommended="1"/>
  <workbookPr/>
  <mc:AlternateContent xmlns:mc="http://schemas.openxmlformats.org/markup-compatibility/2006">
    <mc:Choice Requires="x15">
      <x15ac:absPath xmlns:x15ac="http://schemas.microsoft.com/office/spreadsheetml/2010/11/ac" url="L:\ADQ\ADQ Compliance\Aeronautical Data Catalogue Austria\"/>
    </mc:Choice>
  </mc:AlternateContent>
  <xr:revisionPtr revIDLastSave="0" documentId="13_ncr:1_{72A80D33-B3D4-4B5A-A438-90E26B782632}" xr6:coauthVersionLast="47" xr6:coauthVersionMax="47" xr10:uidLastSave="{00000000-0000-0000-0000-000000000000}"/>
  <bookViews>
    <workbookView xWindow="-120" yWindow="-120" windowWidth="29040" windowHeight="15840" activeTab="2" xr2:uid="{00000000-000D-0000-FFFF-FFFF00000000}"/>
  </bookViews>
  <sheets>
    <sheet name="Subject" sheetId="1" r:id="rId1"/>
    <sheet name="Legend" sheetId="16" r:id="rId2"/>
    <sheet name="Airport (international)" sheetId="2" r:id="rId3"/>
    <sheet name="Obstacle" sheetId="9" r:id="rId4"/>
  </sheets>
  <definedNames>
    <definedName name="AFApronEval">Legend!#REF!</definedName>
    <definedName name="AFApronPav">Legend!#REF!</definedName>
    <definedName name="AFApronPress">Legend!#REF!</definedName>
    <definedName name="AFApronStatus">Legend!#REF!</definedName>
    <definedName name="AFApronSubgrade">Legend!#REF!</definedName>
    <definedName name="AFApronSurf">Legend!#REF!</definedName>
    <definedName name="AFApronType">Legend!#REF!</definedName>
    <definedName name="AFBeacon">Legend!#REF!</definedName>
    <definedName name="AFBuildings">Legend!#REF!</definedName>
    <definedName name="AFBuildingsSub">#REF!</definedName>
    <definedName name="AFCivMil">Legend!#REF!</definedName>
    <definedName name="AFIFRVFR">Legend!#REF!</definedName>
    <definedName name="AFInfra">Legend!#REF!</definedName>
    <definedName name="AFInfraSub">#REF!</definedName>
    <definedName name="AFIntNat">Legend!#REF!</definedName>
    <definedName name="AFRwyAppLight">Legend!#REF!</definedName>
    <definedName name="AFRwyCLLights">Legend!#REF!</definedName>
    <definedName name="AFRwyDesignator">#REF!</definedName>
    <definedName name="AFRwyEdgeLights">Legend!#REF!</definedName>
    <definedName name="AFRwyEndLights">Legend!#REF!</definedName>
    <definedName name="AFRwyEval">Legend!#REF!</definedName>
    <definedName name="AFRwyExDir">Legend!#REF!</definedName>
    <definedName name="AFRwyMark">Legend!#REF!</definedName>
    <definedName name="AFRwyPav">Legend!#REF!</definedName>
    <definedName name="AFRwyPress">Legend!#REF!</definedName>
    <definedName name="AFRwyStatus">Legend!#REF!</definedName>
    <definedName name="AFRwyStripSurf">Legend!#REF!</definedName>
    <definedName name="AFRwySubgrade">Legend!#REF!</definedName>
    <definedName name="AFRwySurf">Legend!#REF!</definedName>
    <definedName name="AFRwyThresLights">Legend!#REF!</definedName>
    <definedName name="AFRwyVasisLoc">Legend!#REF!</definedName>
    <definedName name="AFSchedule">Legend!#REF!</definedName>
    <definedName name="AFStandAircraft">Legend!#REF!</definedName>
    <definedName name="AFStandEval">Legend!#REF!</definedName>
    <definedName name="AFStandFuel">Legend!#REF!</definedName>
    <definedName name="AFStandGuidance">Legend!#REF!</definedName>
    <definedName name="AFStandJet">Legend!#REF!</definedName>
    <definedName name="AFStandPav">Legend!#REF!</definedName>
    <definedName name="AFStandPower">Legend!#REF!</definedName>
    <definedName name="AFStandPress">Legend!#REF!</definedName>
    <definedName name="AFStandPush">Legend!#REF!</definedName>
    <definedName name="AFStandSubgrade">Legend!#REF!</definedName>
    <definedName name="AFStandSurf">Legend!#REF!</definedName>
    <definedName name="AFStandTowing">Legend!#REF!</definedName>
    <definedName name="AFStatus">Legend!#REF!</definedName>
    <definedName name="AFStopLights">Legend!#REF!</definedName>
    <definedName name="AFStopSurf">Legend!#REF!</definedName>
    <definedName name="AFTaxiCLLights">Legend!#REF!</definedName>
    <definedName name="AFTaxiEdgeLights">Legend!#REF!</definedName>
    <definedName name="AFTaxiEval">Legend!#REF!</definedName>
    <definedName name="AFTaxiGuidCol">Legend!#REF!</definedName>
    <definedName name="AFTaxiGuidDir">Legend!#REF!</definedName>
    <definedName name="AFTaxiGuidStyle">Legend!#REF!</definedName>
    <definedName name="AFTaxiMark">Legend!#REF!</definedName>
    <definedName name="AFTaxiPav">Legend!#REF!</definedName>
    <definedName name="AFTaxiPress">Legend!#REF!</definedName>
    <definedName name="AFTaxiStatus">Legend!#REF!</definedName>
    <definedName name="AFTaxiStop">Legend!#REF!</definedName>
    <definedName name="AFTaxiSubgrade">Legend!#REF!</definedName>
    <definedName name="AFTaxiSurf">Legend!#REF!</definedName>
    <definedName name="AFTopo">Legend!#REF!</definedName>
    <definedName name="AFTouchLights">Legend!#REF!</definedName>
    <definedName name="AFType">Legend!#REF!</definedName>
    <definedName name="AMBuildingsSub">#REF!</definedName>
    <definedName name="AMInfraSub">#REF!</definedName>
    <definedName name="AMRwyDesignator">#REF!</definedName>
    <definedName name="APApronEval">Legend!$D$72</definedName>
    <definedName name="APApronPav">Legend!$D$69</definedName>
    <definedName name="APApronPress">Legend!$D$71</definedName>
    <definedName name="APApronStatus">Legend!$D$73</definedName>
    <definedName name="APApronSubgrade">Legend!$D$70</definedName>
    <definedName name="APApronSurf">Legend!$D$68</definedName>
    <definedName name="APApronType">Legend!$D$67</definedName>
    <definedName name="APBuildings">Legend!$D$102</definedName>
    <definedName name="APBuildingsSub">'Airport (international)'!$D$514</definedName>
    <definedName name="APCivMil">Legend!$D$48</definedName>
    <definedName name="APDeiceSurf">Legend!$D$101</definedName>
    <definedName name="APFatoAppLight">Legend!$D$62</definedName>
    <definedName name="APFatoStatus">Legend!$D$63</definedName>
    <definedName name="APFatoSurf">Legend!$D$61</definedName>
    <definedName name="APHPAirTaxiSurf">Legend!$D$86</definedName>
    <definedName name="APHPGrTaxiSurf">Legend!$D$85</definedName>
    <definedName name="APIFRVFR">Legend!$D$46</definedName>
    <definedName name="APInfra">Legend!$D$103</definedName>
    <definedName name="APInfraSub">'Airport (international)'!$D$519</definedName>
    <definedName name="APIntNat">Legend!$D$45</definedName>
    <definedName name="APRwyAppLight">Legend!$D$60</definedName>
    <definedName name="APRwyDesignator">'Airport (international)'!$K$100:$R$100</definedName>
    <definedName name="APRwyEval">Legend!$D$55</definedName>
    <definedName name="APRwyExDir">Legend!$D$50</definedName>
    <definedName name="APRwyPav">Legend!$D$52</definedName>
    <definedName name="APRwyPress">Legend!$D$54</definedName>
    <definedName name="APRwyShouSurf">Legend!$D$57</definedName>
    <definedName name="APRwyStatus">Legend!$D$58</definedName>
    <definedName name="APRwyStripSurf">Legend!$D$56</definedName>
    <definedName name="APRwySubgrade">Legend!$D$53</definedName>
    <definedName name="APRwySurf">Legend!$D$51</definedName>
    <definedName name="APSafetySurf">Legend!$D$66</definedName>
    <definedName name="APSchedule">Legend!$D$47</definedName>
    <definedName name="APStandAircraft">Legend!$D$87</definedName>
    <definedName name="APStandEval">Legend!$D$96</definedName>
    <definedName name="APStandFuel">Legend!$D$89</definedName>
    <definedName name="APStandGuidance">Legend!#REF!</definedName>
    <definedName name="APStandGuideCol">Legend!$D$99</definedName>
    <definedName name="APStandGuideDir">Legend!$D$98</definedName>
    <definedName name="APStandGuideStyle">Legend!$D$100</definedName>
    <definedName name="APStandJet">Legend!$D$88</definedName>
    <definedName name="APStandPav">Legend!$D$93</definedName>
    <definedName name="APStandPower">Legend!$D$90</definedName>
    <definedName name="APStandPress">Legend!$D$95</definedName>
    <definedName name="APStandPush">Legend!$D$97</definedName>
    <definedName name="APStandSubgrade">Legend!$D$94</definedName>
    <definedName name="APStandSurf">Legend!$D$92</definedName>
    <definedName name="APStandTowing">Legend!$D$91</definedName>
    <definedName name="APStatus">Legend!$D$49</definedName>
    <definedName name="APStopSurf">Legend!$D$59</definedName>
    <definedName name="APTaxiEval">Legend!$D$78</definedName>
    <definedName name="APTaxiGuidCol">Legend!$D$80</definedName>
    <definedName name="APTaxiGuidDir">Legend!$D$82</definedName>
    <definedName name="APTaxiGuidStyle">Legend!$D$81</definedName>
    <definedName name="APTaxiHoldCat">Legend!$D$83</definedName>
    <definedName name="APTaxiPav">Legend!$D$75</definedName>
    <definedName name="APTaxiPress">Legend!$D$77</definedName>
    <definedName name="APTaxiShouSurf">Legend!$D$79</definedName>
    <definedName name="APTaxiStatus">Legend!$D$84</definedName>
    <definedName name="APTaxiSubgrade">Legend!$D$76</definedName>
    <definedName name="APTaxiSurf">Legend!$D$74</definedName>
    <definedName name="APTlofSurf">Legend!$D$64</definedName>
    <definedName name="APTlofVasis">Legend!$D$65</definedName>
    <definedName name="APTopo">Legend!$D$104</definedName>
    <definedName name="APType">Legend!$D$44</definedName>
    <definedName name="ASClass">Legend!#REF!</definedName>
    <definedName name="ASFRAReport">Legend!#REF!</definedName>
    <definedName name="ASMVASType">Legend!#REF!</definedName>
    <definedName name="ASMvaVertLimits">#REF!</definedName>
    <definedName name="ASOtherClass">Legend!#REF!</definedName>
    <definedName name="ASOtherType">Legend!#REF!</definedName>
    <definedName name="ASOtherTypeResp">#REF!</definedName>
    <definedName name="ASOtherUnitLang">Legend!#REF!</definedName>
    <definedName name="ASSpecType">Legend!#REF!</definedName>
    <definedName name="ASSportType">Legend!#REF!</definedName>
    <definedName name="ASType">Legend!#REF!</definedName>
    <definedName name="ASUnitLang">Legend!#REF!</definedName>
    <definedName name="CodeListAIXM">Legend!$D$41</definedName>
    <definedName name="CodelistAvailability">Legend!$D$36</definedName>
    <definedName name="CodelistFlightRules">Legend!$D$38</definedName>
    <definedName name="CodelistLanguage">Legend!$D$39</definedName>
    <definedName name="CodelistReporting">Legend!$D$40</definedName>
    <definedName name="CodelistStatus">Legend!$D$37</definedName>
    <definedName name="CodelistYesNo">Legend!$D$35</definedName>
    <definedName name="HPAirTaxiLight">Legend!#REF!</definedName>
    <definedName name="HPAirTaxiMark">Legend!#REF!</definedName>
    <definedName name="HPAirTaxiSurf">Legend!#REF!</definedName>
    <definedName name="HPApronStatus">Legend!#REF!</definedName>
    <definedName name="HPApronSurf">Legend!#REF!</definedName>
    <definedName name="HPApronType">Legend!#REF!</definedName>
    <definedName name="HPBuilding">Legend!#REF!</definedName>
    <definedName name="HPBuildingsSub">#REF!</definedName>
    <definedName name="HPCivMil">Legend!#REF!</definedName>
    <definedName name="HPFato">#REF!</definedName>
    <definedName name="HPFatoAppLight">Legend!#REF!</definedName>
    <definedName name="HPFatoStatus">Legend!#REF!</definedName>
    <definedName name="HPFatoSurf">Legend!#REF!</definedName>
    <definedName name="HPFieldElev">#REF!</definedName>
    <definedName name="HPFieldGeoid">#REF!</definedName>
    <definedName name="HPGrTaxiLight">Legend!#REF!</definedName>
    <definedName name="HPGrTaxiMark">Legend!#REF!</definedName>
    <definedName name="HPGrTaxiSurf">Legend!#REF!</definedName>
    <definedName name="HPIFRVFR">Legend!#REF!</definedName>
    <definedName name="HPInfra">Legend!#REF!</definedName>
    <definedName name="HPInfraSub">#REF!</definedName>
    <definedName name="HPIntNat">Legend!#REF!</definedName>
    <definedName name="HPRefPoint">#REF!</definedName>
    <definedName name="HPSafety">#REF!</definedName>
    <definedName name="HPSafetySurf">Legend!#REF!</definedName>
    <definedName name="HPSchedule">Legend!#REF!</definedName>
    <definedName name="HPStandAircraft">Legend!#REF!</definedName>
    <definedName name="HPStandFuel">Legend!#REF!</definedName>
    <definedName name="HPStandJet">Legend!#REF!</definedName>
    <definedName name="HPStandPower">Legend!#REF!</definedName>
    <definedName name="HPStandPush">Legend!#REF!</definedName>
    <definedName name="HPStandSurf">Legend!#REF!</definedName>
    <definedName name="HPStandTowing">Legend!#REF!</definedName>
    <definedName name="HPStatus">Legend!#REF!</definedName>
    <definedName name="HPTlof">#REF!</definedName>
    <definedName name="HPTlofSurf">Legend!#REF!</definedName>
    <definedName name="HPTlofVasis">Legend!#REF!</definedName>
    <definedName name="HPTopo">Legend!#REF!</definedName>
    <definedName name="HPType">Legend!#REF!</definedName>
    <definedName name="NAIdent">#REF!</definedName>
    <definedName name="NALocType">Legend!#REF!</definedName>
    <definedName name="NAOperations">Legend!#REF!</definedName>
    <definedName name="NAPosition">#REF!</definedName>
    <definedName name="NASignalPol">Legend!#REF!</definedName>
    <definedName name="NAType">Legend!#REF!</definedName>
    <definedName name="NATypeItem">#REF!</definedName>
    <definedName name="OBAuthority">Legend!$D$116</definedName>
    <definedName name="OBDistrict">Legend!$D$119</definedName>
    <definedName name="OBdqr">Legend!$D$115</definedName>
    <definedName name="OBElevation">Obstacle!$K$13:$N$16</definedName>
    <definedName name="OBFrang">Legend!$D$121</definedName>
    <definedName name="OBGeomType">Legend!$D$107</definedName>
    <definedName name="OBLightCol">Legend!$D$111</definedName>
    <definedName name="OBLightSync">Legend!$D$112</definedName>
    <definedName name="OBLightType">Legend!$D$110</definedName>
    <definedName name="OBMarkCol">Legend!$D$114</definedName>
    <definedName name="OBMarkType">Legend!$D$113</definedName>
    <definedName name="OBMobile">Legend!$D$120</definedName>
    <definedName name="OBNatReg">Legend!$D$117</definedName>
    <definedName name="OBState">Legend!$D$118</definedName>
    <definedName name="OBStatus">Legend!$D$109</definedName>
    <definedName name="OBSubject">Obstacle!$D$3</definedName>
    <definedName name="OBType">Legend!$D$108</definedName>
    <definedName name="PRAircraft">Legend!#REF!</definedName>
    <definedName name="PRCircling">Legend!#REF!</definedName>
    <definedName name="PRDAHAircraft">Legend!#REF!</definedName>
    <definedName name="PRDAHAppType">Legend!#REF!</definedName>
    <definedName name="PRFASGuide">Legend!#REF!</definedName>
    <definedName name="PRFixPosResp">#REF!</definedName>
    <definedName name="PRFixType">Legend!#REF!</definedName>
    <definedName name="PRMDAHAircraft">Legend!#REF!</definedName>
    <definedName name="PRMDAHAppType">Legend!#REF!</definedName>
    <definedName name="PROCAHAircraft">Legend!#REF!</definedName>
    <definedName name="PROCAHAppType">Legend!#REF!</definedName>
    <definedName name="PRPBN">Legend!#REF!</definedName>
    <definedName name="PRPBNReq">Legend!#REF!</definedName>
    <definedName name="PRSegEndRole">Legend!#REF!</definedName>
    <definedName name="PRType">Legend!#REF!</definedName>
    <definedName name="RTAirClass">Legend!#REF!</definedName>
    <definedName name="RTDesiPrefix">Legend!#REF!</definedName>
    <definedName name="RTDirBackward">Legend!#REF!</definedName>
    <definedName name="RTDirForward">Legend!#REF!</definedName>
    <definedName name="RTFlightRules">Legend!#REF!</definedName>
    <definedName name="RTFromReport">Legend!#REF!</definedName>
    <definedName name="RTNavSpec">#REF!</definedName>
    <definedName name="RTToReport">Legend!#REF!</definedName>
    <definedName name="VFFromReport">Legend!#REF!</definedName>
    <definedName name="VFPointReport">Legend!#REF!</definedName>
    <definedName name="VFRepPoint">#REF!</definedName>
    <definedName name="VFToReport">Legend!#REF!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9" l="1"/>
  <c r="K18" i="9"/>
  <c r="K17" i="9"/>
  <c r="K156" i="2"/>
  <c r="G457" i="2"/>
  <c r="G466" i="2"/>
  <c r="G469" i="2"/>
  <c r="G470" i="2"/>
  <c r="G477" i="2"/>
  <c r="G10" i="2"/>
  <c r="G44" i="9"/>
  <c r="G43" i="9"/>
  <c r="D121" i="16"/>
  <c r="D120" i="16"/>
  <c r="C121" i="16"/>
  <c r="C120" i="16"/>
  <c r="B121" i="16"/>
  <c r="B120" i="16"/>
  <c r="G42" i="9"/>
  <c r="G41" i="9"/>
  <c r="C119" i="16"/>
  <c r="C118" i="16"/>
  <c r="B119" i="16"/>
  <c r="B118" i="16"/>
  <c r="G38" i="9"/>
  <c r="C117" i="16"/>
  <c r="G37" i="9"/>
  <c r="C116" i="16"/>
  <c r="B117" i="16"/>
  <c r="B116" i="16"/>
  <c r="G35" i="9"/>
  <c r="D115" i="16"/>
  <c r="C115" i="16"/>
  <c r="B115" i="16"/>
  <c r="G32" i="9"/>
  <c r="G31" i="9"/>
  <c r="D114" i="16"/>
  <c r="D113" i="16"/>
  <c r="C114" i="16"/>
  <c r="C113" i="16"/>
  <c r="B114" i="16"/>
  <c r="B113" i="16"/>
  <c r="G29" i="9"/>
  <c r="G28" i="9"/>
  <c r="D112" i="16"/>
  <c r="D111" i="16"/>
  <c r="C112" i="16"/>
  <c r="C111" i="16"/>
  <c r="B111" i="16"/>
  <c r="B112" i="16"/>
  <c r="G27" i="9"/>
  <c r="C110" i="16"/>
  <c r="B110" i="16"/>
  <c r="G23" i="9"/>
  <c r="C109" i="16"/>
  <c r="B109" i="16"/>
  <c r="G20" i="9"/>
  <c r="D108" i="16"/>
  <c r="C108" i="16"/>
  <c r="B108" i="16"/>
  <c r="G6" i="9"/>
  <c r="C107" i="16"/>
  <c r="B107" i="16"/>
  <c r="D46" i="16"/>
  <c r="G527" i="2"/>
  <c r="G522" i="2"/>
  <c r="G517" i="2"/>
  <c r="G462" i="2"/>
  <c r="G458" i="2"/>
  <c r="G459" i="2"/>
  <c r="G456" i="2"/>
  <c r="G452" i="2"/>
  <c r="G450" i="2"/>
  <c r="G449" i="2"/>
  <c r="G448" i="2"/>
  <c r="G447" i="2"/>
  <c r="G445" i="2"/>
  <c r="G442" i="2"/>
  <c r="G415" i="2"/>
  <c r="G402" i="2"/>
  <c r="G395" i="2"/>
  <c r="G390" i="2"/>
  <c r="G365" i="2"/>
  <c r="G362" i="2"/>
  <c r="G361" i="2"/>
  <c r="G357" i="2"/>
  <c r="G345" i="2"/>
  <c r="G344" i="2"/>
  <c r="G343" i="2"/>
  <c r="G342" i="2"/>
  <c r="G339" i="2"/>
  <c r="G332" i="2"/>
  <c r="G328" i="2"/>
  <c r="G327" i="2"/>
  <c r="G326" i="2"/>
  <c r="G325" i="2"/>
  <c r="G322" i="2"/>
  <c r="G320" i="2"/>
  <c r="G312" i="2"/>
  <c r="G301" i="2"/>
  <c r="G299" i="2"/>
  <c r="G285" i="2"/>
  <c r="G275" i="2"/>
  <c r="G265" i="2"/>
  <c r="G219" i="2"/>
  <c r="G193" i="2"/>
  <c r="G153" i="2"/>
  <c r="G128" i="2"/>
  <c r="G125" i="2"/>
  <c r="G119" i="2"/>
  <c r="G117" i="2"/>
  <c r="G118" i="2"/>
  <c r="G116" i="2"/>
  <c r="G113" i="2"/>
  <c r="C51" i="16"/>
  <c r="G112" i="2"/>
  <c r="C104" i="16"/>
  <c r="C103" i="16"/>
  <c r="C102" i="16"/>
  <c r="B104" i="16"/>
  <c r="B103" i="16"/>
  <c r="B102" i="16"/>
  <c r="D101" i="16"/>
  <c r="C101" i="16"/>
  <c r="B101" i="16"/>
  <c r="D100" i="16"/>
  <c r="D99" i="16"/>
  <c r="D98" i="16"/>
  <c r="C100" i="16"/>
  <c r="C99" i="16"/>
  <c r="B100" i="16"/>
  <c r="B99" i="16"/>
  <c r="C98" i="16"/>
  <c r="B98" i="16"/>
  <c r="D97" i="16"/>
  <c r="C97" i="16"/>
  <c r="B97" i="16"/>
  <c r="D96" i="16"/>
  <c r="D95" i="16"/>
  <c r="D94" i="16"/>
  <c r="D93" i="16"/>
  <c r="C96" i="16"/>
  <c r="C95" i="16"/>
  <c r="C94" i="16"/>
  <c r="B94" i="16"/>
  <c r="B95" i="16"/>
  <c r="B96" i="16"/>
  <c r="C93" i="16"/>
  <c r="B93" i="16"/>
  <c r="D92" i="16"/>
  <c r="C92" i="16"/>
  <c r="B92" i="16"/>
  <c r="D89" i="16"/>
  <c r="D90" i="16"/>
  <c r="D91" i="16"/>
  <c r="C89" i="16"/>
  <c r="C90" i="16"/>
  <c r="C91" i="16"/>
  <c r="C88" i="16"/>
  <c r="B89" i="16"/>
  <c r="B90" i="16"/>
  <c r="B91" i="16"/>
  <c r="D88" i="16"/>
  <c r="B88" i="16"/>
  <c r="D87" i="16"/>
  <c r="C87" i="16"/>
  <c r="B87" i="16"/>
  <c r="D86" i="16"/>
  <c r="C86" i="16"/>
  <c r="B86" i="16"/>
  <c r="D85" i="16"/>
  <c r="C85" i="16"/>
  <c r="B85" i="16"/>
  <c r="D84" i="16"/>
  <c r="C84" i="16"/>
  <c r="B84" i="16"/>
  <c r="C83" i="16"/>
  <c r="B83" i="16"/>
  <c r="D82" i="16"/>
  <c r="C82" i="16"/>
  <c r="B82" i="16"/>
  <c r="D81" i="16"/>
  <c r="C81" i="16"/>
  <c r="B81" i="16"/>
  <c r="D80" i="16"/>
  <c r="C80" i="16"/>
  <c r="B80" i="16"/>
  <c r="D79" i="16"/>
  <c r="C79" i="16"/>
  <c r="B79" i="16"/>
  <c r="D78" i="16"/>
  <c r="D77" i="16"/>
  <c r="D76" i="16"/>
  <c r="D75" i="16"/>
  <c r="B76" i="16"/>
  <c r="B77" i="16"/>
  <c r="B78" i="16"/>
  <c r="B75" i="16"/>
  <c r="C78" i="16"/>
  <c r="C77" i="16"/>
  <c r="C76" i="16"/>
  <c r="C75" i="16"/>
  <c r="D74" i="16"/>
  <c r="C74" i="16"/>
  <c r="B74" i="16"/>
  <c r="D73" i="16"/>
  <c r="C73" i="16"/>
  <c r="B73" i="16"/>
  <c r="C72" i="16"/>
  <c r="C71" i="16"/>
  <c r="C70" i="16"/>
  <c r="D72" i="16"/>
  <c r="D71" i="16"/>
  <c r="D70" i="16"/>
  <c r="D69" i="16"/>
  <c r="C69" i="16"/>
  <c r="B70" i="16"/>
  <c r="B71" i="16"/>
  <c r="B72" i="16"/>
  <c r="B69" i="16"/>
  <c r="D68" i="16"/>
  <c r="C68" i="16"/>
  <c r="B68" i="16"/>
  <c r="D67" i="16"/>
  <c r="C67" i="16"/>
  <c r="B67" i="16"/>
  <c r="D66" i="16"/>
  <c r="C66" i="16"/>
  <c r="B66" i="16"/>
  <c r="D65" i="16"/>
  <c r="D64" i="16"/>
  <c r="C65" i="16"/>
  <c r="B65" i="16"/>
  <c r="C64" i="16"/>
  <c r="B64" i="16"/>
  <c r="D63" i="16"/>
  <c r="C63" i="16"/>
  <c r="B63" i="16"/>
  <c r="D62" i="16"/>
  <c r="C62" i="16"/>
  <c r="B62" i="16"/>
  <c r="D61" i="16"/>
  <c r="C61" i="16"/>
  <c r="B61" i="16"/>
  <c r="D60" i="16"/>
  <c r="C60" i="16"/>
  <c r="B60" i="16"/>
  <c r="D59" i="16"/>
  <c r="C59" i="16"/>
  <c r="B59" i="16"/>
  <c r="D58" i="16"/>
  <c r="C58" i="16"/>
  <c r="B58" i="16"/>
  <c r="D57" i="16"/>
  <c r="C57" i="16"/>
  <c r="B57" i="16"/>
  <c r="D56" i="16"/>
  <c r="C56" i="16"/>
  <c r="B56" i="16"/>
  <c r="C55" i="16"/>
  <c r="C54" i="16"/>
  <c r="C53" i="16"/>
  <c r="D52" i="16"/>
  <c r="D53" i="16"/>
  <c r="D54" i="16"/>
  <c r="D55" i="16"/>
  <c r="C52" i="16"/>
  <c r="B53" i="16"/>
  <c r="B54" i="16"/>
  <c r="B55" i="16"/>
  <c r="B52" i="16"/>
  <c r="D51" i="16"/>
  <c r="B51" i="16"/>
  <c r="C50" i="16"/>
  <c r="G57" i="2"/>
  <c r="G15" i="2"/>
  <c r="G14" i="2"/>
  <c r="G13" i="2"/>
  <c r="G12" i="2"/>
  <c r="D49" i="16"/>
  <c r="B49" i="16"/>
  <c r="C49" i="16"/>
  <c r="C48" i="16"/>
  <c r="B48" i="16"/>
  <c r="C47" i="16"/>
  <c r="B47" i="16"/>
  <c r="C46" i="16"/>
  <c r="B46" i="16"/>
  <c r="C45" i="16"/>
  <c r="C44" i="16"/>
  <c r="B45" i="16"/>
  <c r="B44"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tc={A7975768-710D-45DC-9C00-F0DF505A0AA1}</author>
    <author>tc={E10FC148-F4E9-4EF5-A92C-B158A153E5A5}</author>
    <author>tc={EF421BEB-43D8-4D88-960B-AAC51FE424D1}</author>
    <author>tc={2FDB6B70-641F-4676-B28A-8AFA927E9F29}</author>
    <author>tc={277B2F1D-1E09-4B9A-ABF4-8420ACE98DD6}</author>
    <author>tc={4E5EB013-EB7F-4957-B8CA-40562C9FA064}</author>
  </authors>
  <commentList>
    <comment ref="O2" authorId="0" shapeId="0" xr:uid="{A7975768-710D-45DC-9C00-F0DF505A0AA1}">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GP ... GeoPackage (aerodrome format, ZLHR)
CAD = CAD oriented file (e.g. DXF)
TXT ... non-structured easily readable format (TXT, DOC, PDF, XLS)
SW ... software (e.g. AD, FPDAM)
XLS ... Excel format
FORM ... Structured PDF file</t>
      </text>
    </comment>
    <comment ref="L30" authorId="1" shapeId="0" xr:uid="{E10FC148-F4E9-4EF5-A92C-B158A153E5A5}">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Accuracy more stringent than in standard catalogue for operational reasons (higher accuracy needed for the analysis when runway designators need to be changed) </t>
      </text>
    </comment>
    <comment ref="G115" authorId="2" shapeId="0" xr:uid="{EF421BEB-43D8-4D88-960B-AAC51FE424D1}">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according to AIXM 5.1 specification</t>
      </text>
    </comment>
    <comment ref="E279" authorId="3" shapeId="0" xr:uid="{2FDB6B70-641F-4676-B28A-8AFA927E9F29}">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Area lights</t>
      </text>
    </comment>
    <comment ref="D510" authorId="4" shapeId="0" xr:uid="{277B2F1D-1E09-4B9A-ABF4-8420ACE98DD6}">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AD 2.7 to be updated according to NPA 2021-103 (runway surface condition assessment)</t>
      </text>
    </comment>
    <comment ref="J529" authorId="5" shapeId="0" xr:uid="{4E5EB013-EB7F-4957-B8CA-40562C9FA064}">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according to NPA 2021-103</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tc={6AABADDB-E696-4E9F-8CE2-8A09D9905026}</author>
  </authors>
  <commentList>
    <comment ref="O4" authorId="0" shapeId="0" xr:uid="{6AABADDB-E696-4E9F-8CE2-8A09D9905026}">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FORM: Heliportformular</t>
      </text>
    </comment>
  </commentList>
</comments>
</file>

<file path=xl/sharedStrings.xml><?xml version="1.0" encoding="utf-8"?>
<sst xmlns="http://schemas.openxmlformats.org/spreadsheetml/2006/main" count="4568" uniqueCount="1781">
  <si>
    <t>Title</t>
  </si>
  <si>
    <t>Aeronautical Data Catalogue Austria</t>
  </si>
  <si>
    <t>Version</t>
  </si>
  <si>
    <t>Subject</t>
  </si>
  <si>
    <t>Sources</t>
  </si>
  <si>
    <t>ICAO Doc 10066, First Edition, Aeronautical Data Catalogue</t>
  </si>
  <si>
    <t>Regulation (EC) 2020/469, Annex III, Appendix 1, Aeronautical Data Catalogue (EASA Standard Data Catalogue)</t>
  </si>
  <si>
    <t>Originator Index of the AIP Austria v11</t>
  </si>
  <si>
    <t>Additional operational requirements in Austria</t>
  </si>
  <si>
    <t>Date</t>
  </si>
  <si>
    <t>Aeronautical Data Catalogue Austria - Description of Contents</t>
  </si>
  <si>
    <t>General:</t>
  </si>
  <si>
    <t>The National Data Catalogue Austria is organised in tables describing aeronautical data structured as subjects, 
properties and sub-properties regarding:
- Airports (International);
- Aerodromes (Military);
- Airfields (Civil);
- Heliports;
- Airspaces;
- Routes;
- Navaids;
- Obstacles;
- IFR procedures;
- VFR procedures;
- General information;
- Geographic data;
- Other information (required for national aeronautical information publications).</t>
  </si>
  <si>
    <t>Color Coding:</t>
  </si>
  <si>
    <t>The National Data Catalogue Austria uses the following color coded information:</t>
  </si>
  <si>
    <t xml:space="preserve"> - blue background:</t>
  </si>
  <si>
    <t>entries differing from the EASA Standard Data Catalogue (except nationally added columns; see below for details)</t>
  </si>
  <si>
    <t xml:space="preserve"> - greyed-out text:</t>
  </si>
  <si>
    <t>data items of the EASA Standard Data Catalogue that are not used in Austrian aviation data products, e.g. microwave landing systems (MLS) not present in Austria</t>
  </si>
  <si>
    <t>Description of Columns:</t>
  </si>
  <si>
    <t>Column</t>
  </si>
  <si>
    <t>Description</t>
  </si>
  <si>
    <t>Details</t>
  </si>
  <si>
    <t>ID</t>
  </si>
  <si>
    <t>(nationally added column)
National ID for unambiguous reference to each data item.</t>
  </si>
  <si>
    <t>Note: The IDs are needed for data mappings (e.g. mapping of attributes of a specific data formats to the data items of this Catalogue)</t>
  </si>
  <si>
    <t xml:space="preserve">Div. </t>
  </si>
  <si>
    <t>(nationally added column)
"Divergence" - Coded information on the type of divergence if the content is differing from the EASA Standard Catalogue.</t>
  </si>
  <si>
    <t>Subject for which data can be collected.</t>
  </si>
  <si>
    <t>Property</t>
  </si>
  <si>
    <t>An identifiable characteristic of a subject.</t>
  </si>
  <si>
    <t>Sub-Property</t>
  </si>
  <si>
    <t>An identifiable characteristic of a property.</t>
  </si>
  <si>
    <t>Type</t>
  </si>
  <si>
    <t>Classification of the data into different types.</t>
  </si>
  <si>
    <t>The data is classified into types:
Altitude, Angle, Bearing, Code list, Contact, Course, Date, Distance, Elevation, Height, Line, Point, Polygon, Raster, Schedule, Text, Value.</t>
  </si>
  <si>
    <t>A description of the data item.</t>
  </si>
  <si>
    <t>Note</t>
  </si>
  <si>
    <t>Notes containing additional information or conditions for the provision of the data.</t>
  </si>
  <si>
    <t>Reference</t>
  </si>
  <si>
    <t>(nationally added column)
Aviation data product where the data item is used; if the item is used in charts, the relevant chapter of ICAO Annex 4 or the name of the chart is indicated.</t>
  </si>
  <si>
    <t>Integrity</t>
  </si>
  <si>
    <t>The integrity classification.</t>
  </si>
  <si>
    <t>Accuracy</t>
  </si>
  <si>
    <t>Accuracy requirements for aeronautical data based on a 95% confidence level.</t>
  </si>
  <si>
    <t>Nat. Resolution</t>
  </si>
  <si>
    <t xml:space="preserve">(nationally added column)
Resolution as required nationally to be provided by the transmitting party. This column is complementary to the EASA Data Catalogue columns "Pub. Resolution" and "Chart Resolution" and ensures compliance with the publication/chart resolution required by the EASA Data Catalogue.
</t>
  </si>
  <si>
    <t>Note: The EASA Data Catalogue columns "Pub. Resolution" and "Chart Resolution" are not included in the National Data Catalogue Austria.</t>
  </si>
  <si>
    <t>Origin Type</t>
  </si>
  <si>
    <t>Origination type identifying the data as surveyed, calculated or declared.</t>
  </si>
  <si>
    <t>Format</t>
  </si>
  <si>
    <t>(nationally added column)
Base format the data shall be provided in.</t>
  </si>
  <si>
    <t>The following format types are indicated in the National Data Catalogue Austria:
- CAD: data provided as AutoCAD file;
- FORM: data to be provided via a form specified in formal 
  arrangements, e.g. Austrian obstacle standard form;
- GP: data to be provided in GeoPackage format;
- SHP: data to be provided as ESRI shapefile;
- SW: data to be provided via specific software products (e.g.
  Airspace Designer) specified in formal arrangements;
- TXT: data to be provided as text, e.g. .doc or .txt files;
- URL: reference to a web resource to retrieve data;
- XLS: data to be provided as structured data sheet, e.g. .xls file;
- WMS: raster data provided as an OGC "Web Map Service".</t>
  </si>
  <si>
    <t>Transmitting Parties</t>
  </si>
  <si>
    <t>(nationally added column)
Primary data provider, i.e., the person/organisation/department responsible for the provision of this data item to the aeronautical information services.</t>
  </si>
  <si>
    <t>Other Parties</t>
  </si>
  <si>
    <t>(nationally added column)
Persons/organisations/department co-responsible for the provision of this data item to the aeronautical information services.</t>
  </si>
  <si>
    <t>Authorisation</t>
  </si>
  <si>
    <t>(nationally added column)
Relevant authority, if the content of this data item is subject to prior authorisation.</t>
  </si>
  <si>
    <t>Specification of Code Lists:</t>
  </si>
  <si>
    <t>Base code lists</t>
  </si>
  <si>
    <t>Name</t>
  </si>
  <si>
    <t>Predefined Values</t>
  </si>
  <si>
    <t>CodelistYesNo</t>
  </si>
  <si>
    <t>Within a GUI, usually realized as checkbox permitting the user to make a binary choice between yes or no.</t>
  </si>
  <si>
    <t>yes,
no</t>
  </si>
  <si>
    <t>CodelistAvailability</t>
  </si>
  <si>
    <t>Within a GUI, usually realized as checkbox permitting the user to make a binary choice between available or unavailable.</t>
  </si>
  <si>
    <t>available,
unavailable</t>
  </si>
  <si>
    <t>CodelistStatus</t>
  </si>
  <si>
    <t>Operational status of a movement area at the aerodrome/heliport.</t>
  </si>
  <si>
    <t>open,
closed,
abandoned</t>
  </si>
  <si>
    <t>CodelistFlightRules</t>
  </si>
  <si>
    <t>Information on the flight rules that apply (e.g. to an aerodrome or route)</t>
  </si>
  <si>
    <t>IFR,
IFR/VFR,
VFR</t>
  </si>
  <si>
    <t>CodelistLanguage</t>
  </si>
  <si>
    <t>Languages used within units providing service in Austria.</t>
  </si>
  <si>
    <t>German,
English</t>
  </si>
  <si>
    <t>CodelistReporting</t>
  </si>
  <si>
    <t>Indication on reporting requirements by an ATC unit.</t>
  </si>
  <si>
    <t>compulsory,
on-request,
no report</t>
  </si>
  <si>
    <t>CodeListAIXM</t>
  </si>
  <si>
    <t>Code list for the data item as specified in the AIXM 5.1 specification (see: https://aixm.aero/page/aixm-51-specification)</t>
  </si>
  <si>
    <t>according to AIXM 5.1 specification</t>
  </si>
  <si>
    <t>Airport (international)</t>
  </si>
  <si>
    <t>Data Item</t>
  </si>
  <si>
    <t>Aerodrome,
Aerodrome/Heliport,
Heliport,
Landing Site</t>
  </si>
  <si>
    <t>international,
international/national,
national</t>
  </si>
  <si>
    <t>scheduled,
non-scheduled,
private,
other,
all</t>
  </si>
  <si>
    <t>civil,
military</t>
  </si>
  <si>
    <t>AP21064</t>
  </si>
  <si>
    <t>one-way,
two-way</t>
  </si>
  <si>
    <t>0,
I,
II,
III</t>
  </si>
  <si>
    <t>terminal,
hangar,
fire fighting,
tower,
other</t>
  </si>
  <si>
    <t>class 1 roads,
class 2 roads,
class 3 roads,
railway,
vertical structures,
poles,
navigation aids,
car park,
other</t>
  </si>
  <si>
    <t>hydrography,
escarpment</t>
  </si>
  <si>
    <t>Obstacle</t>
  </si>
  <si>
    <t>Point,
Line,
Polygon</t>
  </si>
  <si>
    <t>construction planned,
modification planned,
demolition planned,
in construction,
completed </t>
  </si>
  <si>
    <t>Gefahrenfeuer,
Hindernisfeuer,
Gefahren- und Hindernisfeuer,
Ausführung unbekannt</t>
  </si>
  <si>
    <t>Oberste Zivilluftfahrtbehörde,
BMLV,
LH Burgenland,
LH Kärnten,
LH NÖ,
LH OÖ,
LH Salzburg,
LH Steiermark,
LH Tirol,
LH Vorarlberg,
LH Wien</t>
  </si>
  <si>
    <t>LFG 85/1,
LFG 85/2 Z1,
LFG 85/2 Z2,
LFG 85/3,
LFG 78,
LFG 122,
ICAO</t>
  </si>
  <si>
    <t>according to Statistik Austria</t>
  </si>
  <si>
    <t>Div.</t>
  </si>
  <si>
    <t>AP01000</t>
  </si>
  <si>
    <t>Aerodrome/Heliport</t>
  </si>
  <si>
    <t>A defined area on land or water (including any buildings, installations and equipment) intended to be used either wholly or in part for the arrival, departure and surface movement of aircraft.</t>
  </si>
  <si>
    <t>AP01010</t>
  </si>
  <si>
    <t>Designator</t>
  </si>
  <si>
    <t>Designator of the aerodrome/heliport</t>
  </si>
  <si>
    <t>AP01011</t>
  </si>
  <si>
    <t>ICAO location indicator</t>
  </si>
  <si>
    <t>Text</t>
  </si>
  <si>
    <t>The four-letter ICAO location indicator of the aerodrome/heliport, as listed in ICAO Doc 7910 ‘Location Indicators’</t>
  </si>
  <si>
    <t>If any</t>
  </si>
  <si>
    <t>AIP GEN 2.4
AIP AD 1.3.1
AIP AD 2.1</t>
  </si>
  <si>
    <t>TXT
GP</t>
  </si>
  <si>
    <t>BMK/OZB</t>
  </si>
  <si>
    <t>AD/OP</t>
  </si>
  <si>
    <t>AP01012</t>
  </si>
  <si>
    <t>IATA designator</t>
  </si>
  <si>
    <t>The identifier that is assigned to a location in accordance with IATA rules (Resolution 767)</t>
  </si>
  <si>
    <t>AIXM 5.1.1</t>
  </si>
  <si>
    <t>TXT</t>
  </si>
  <si>
    <t>AP01013</t>
  </si>
  <si>
    <t>NPA</t>
  </si>
  <si>
    <t>Other</t>
  </si>
  <si>
    <t>A locally defined airport identifier, if other than an ICAO location indicator</t>
  </si>
  <si>
    <t>n/a</t>
  </si>
  <si>
    <t>AP01020</t>
  </si>
  <si>
    <t>The primary official name of an aerodrome as designated by the competent authority</t>
  </si>
  <si>
    <t>AIP AD 1.3.1
AIP AD 2.1
ICAO Annex 4 Chapter 3.6
Chapter 4.6 
Chapter 5.3
Chapter 6.4
Chapter 9.5
Chapter 10.5
Chapter 11.6
Chapter 12.6
Chapter 13.4
Chapter 14.4
Chapter 15.4
Chapter 21.5</t>
  </si>
  <si>
    <t>AP01030</t>
  </si>
  <si>
    <t>Served city</t>
  </si>
  <si>
    <t>The full name (free text) of the city or town the aerodrome/heliport is serving</t>
  </si>
  <si>
    <t>AIP AD 2.2.2
ICAO Annex 4 Chapter 3.6
Chapter 4.6 
Chapter 5.3
Chapter 6.4
Chapter 9.5
Chapter 10.5
Chapter 11.6
Chapter 12.6
Chapter 13.4
Chapter 14.4
Chapter 15.4
Chapter 21.5</t>
  </si>
  <si>
    <t>AP01040</t>
  </si>
  <si>
    <t>ADD</t>
  </si>
  <si>
    <t>The type of the aerodrome/heliport</t>
  </si>
  <si>
    <t>AIXM 5.1.1
AIP AD 2/3</t>
  </si>
  <si>
    <t>AP01050</t>
  </si>
  <si>
    <t>Type of traffic permitted</t>
  </si>
  <si>
    <t>AP01051</t>
  </si>
  <si>
    <t>International/national</t>
  </si>
  <si>
    <t>Indication if international and/or national flights are permitted at the aerodrome/heliport</t>
  </si>
  <si>
    <t>AIP AD 1.3.2</t>
  </si>
  <si>
    <t>AP01052</t>
  </si>
  <si>
    <t>Instrument flight rules (IFR)/Visual flight rules (VFR)</t>
  </si>
  <si>
    <t>Indication if IFR and/or VFR flights are permitted at the aerodrome/heliport</t>
  </si>
  <si>
    <t>AIP AD 1.3.2
AIP AD 2.2.7</t>
  </si>
  <si>
    <t>AP01053</t>
  </si>
  <si>
    <t>PROP
DESC</t>
  </si>
  <si>
    <t>Flight purpose</t>
  </si>
  <si>
    <t>Indication of the flight purpose types permitted at the aerodrome/heliport</t>
  </si>
  <si>
    <t>AP01054</t>
  </si>
  <si>
    <t>DESC</t>
  </si>
  <si>
    <t>Civil/military</t>
  </si>
  <si>
    <t>Indication if civil aviation and/or military flights are permitted at the aerodrome/heliport</t>
  </si>
  <si>
    <t>AP01055</t>
  </si>
  <si>
    <t>Restricted use</t>
  </si>
  <si>
    <t>Indication if an aerodrome or heliport is not open for the public (Only for the use of the owners).</t>
  </si>
  <si>
    <t>AIP AD 1.3.2
(AIP AD 1.4)</t>
  </si>
  <si>
    <t>AP01060</t>
  </si>
  <si>
    <t>Heliport type</t>
  </si>
  <si>
    <t>The type of the heliport (surface level, elevated, shipboard or helideck)</t>
  </si>
  <si>
    <t>AIP AD 2.16.7</t>
  </si>
  <si>
    <t>AP01070</t>
  </si>
  <si>
    <t>Control type</t>
  </si>
  <si>
    <t>Indication if an aerodrome is under civil control, military control or joint control</t>
  </si>
  <si>
    <t>AIP AD 1.3.1
AIP AD 2.1</t>
  </si>
  <si>
    <t>AP01080</t>
  </si>
  <si>
    <t>GRP</t>
  </si>
  <si>
    <t>Certification</t>
  </si>
  <si>
    <t xml:space="preserve">Detailed description on the status of the airport certification </t>
  </si>
  <si>
    <t>AP01081</t>
  </si>
  <si>
    <t>Certified</t>
  </si>
  <si>
    <t>Indication if an aerodrome is/is not certified in accordance with the ICAO rules or Regulation (EU) No 139/2014</t>
  </si>
  <si>
    <t>AIP AD 1.5.1
AIP AD 1.5.3</t>
  </si>
  <si>
    <t>AP01082</t>
  </si>
  <si>
    <t>Certification date</t>
  </si>
  <si>
    <t>The date when the airport certification was issued by the competent authority</t>
  </si>
  <si>
    <t>AIP AD 1.5.2</t>
  </si>
  <si>
    <t>AP01083</t>
  </si>
  <si>
    <t>Certification expiration date</t>
  </si>
  <si>
    <t>The date when the aerodrome certification becomes invalid</t>
  </si>
  <si>
    <t>AP01090</t>
  </si>
  <si>
    <t>Field elevation</t>
  </si>
  <si>
    <t>AD/Surveyor</t>
  </si>
  <si>
    <t>AP01091</t>
  </si>
  <si>
    <t>Elevation</t>
  </si>
  <si>
    <t>The vertical distance above mean sea level (MSL) from the highest point of the landing area</t>
  </si>
  <si>
    <t>AIP AD 2.2.3
ICAO Annex 4 Chapter 11.10.1.3
Chapter 12.10.1.2
Chapter 16.9.2.2
Chapter 17.9.2.2</t>
  </si>
  <si>
    <t>Essential</t>
  </si>
  <si>
    <t>0.5 m</t>
  </si>
  <si>
    <t>0.01 m</t>
  </si>
  <si>
    <t>Surveyed</t>
  </si>
  <si>
    <t>GP</t>
  </si>
  <si>
    <t>AP01092</t>
  </si>
  <si>
    <t>Geoid undulation</t>
  </si>
  <si>
    <t>Height</t>
  </si>
  <si>
    <t>The geoid undulation at the aerodrome/heliport elevation position</t>
  </si>
  <si>
    <t>Where appropriate</t>
  </si>
  <si>
    <t>AIP AD 2.2.4</t>
  </si>
  <si>
    <t>AP01100</t>
  </si>
  <si>
    <t>Temperature</t>
  </si>
  <si>
    <t>AIP AD 2.2.3</t>
  </si>
  <si>
    <t>ACG/MET</t>
  </si>
  <si>
    <t>AP01101</t>
  </si>
  <si>
    <t>Reference temperature</t>
  </si>
  <si>
    <t>Value</t>
  </si>
  <si>
    <t>The monthly mean of the daily maximum temperatures for the hottest month of the year at an aerodrome; this temperature must be averaged over a period of years.</t>
  </si>
  <si>
    <t>0.1°</t>
  </si>
  <si>
    <t>AP01102</t>
  </si>
  <si>
    <t>Mean low temperature</t>
  </si>
  <si>
    <t>The mean lowest temperature of the coldest month of the year, for the last five years of data at the aerodrome elevation</t>
  </si>
  <si>
    <t>5°</t>
  </si>
  <si>
    <t>AP01110</t>
  </si>
  <si>
    <t>Magnetic variation</t>
  </si>
  <si>
    <t>The angular difference between the true and the magnetic north</t>
  </si>
  <si>
    <t>AIP AD 2.2.5
ICAO Annex 4 Chapter 3.7
Chapter 4.8
Chapter 5.5.4.3 b)
Chapter 9.7
Chapter 10.7
Chapter 11.8
Chapter 12.8
Chapter 13.5
Chapter 14.5
Chapter 15.5
Chapter 21.7</t>
  </si>
  <si>
    <t>ACG/ATM/IFP</t>
  </si>
  <si>
    <t>ACG/ATM/AIM</t>
  </si>
  <si>
    <t>AP01111</t>
  </si>
  <si>
    <t>DQR</t>
  </si>
  <si>
    <t>Angle</t>
  </si>
  <si>
    <t>The angle value of the magnetic variation</t>
  </si>
  <si>
    <t>0.3°</t>
  </si>
  <si>
    <t>0.01°</t>
  </si>
  <si>
    <t>Surveyed/calculated</t>
  </si>
  <si>
    <t>SW</t>
  </si>
  <si>
    <t>AP01112</t>
  </si>
  <si>
    <t>The date on which the magnetic variation had the corresponding value</t>
  </si>
  <si>
    <t>AP01113</t>
  </si>
  <si>
    <t>Annual change</t>
  </si>
  <si>
    <t>The annual rate of change of the magnetic variation</t>
  </si>
  <si>
    <t>AP01120</t>
  </si>
  <si>
    <t>Reference point</t>
  </si>
  <si>
    <t>The designated geographical location of an aerodrome</t>
  </si>
  <si>
    <t>AP01121</t>
  </si>
  <si>
    <t> </t>
  </si>
  <si>
    <t>Position</t>
  </si>
  <si>
    <t>Point</t>
  </si>
  <si>
    <t>Geographical location of the aerodrome reference point</t>
  </si>
  <si>
    <t>AIP AD 2.2.1
ICAO Annex 4 Chapter 4.9
Chapter 5.5.4.3 a)
Chapter 13.6.1 a)</t>
  </si>
  <si>
    <t>Routine</t>
  </si>
  <si>
    <t>30 m</t>
  </si>
  <si>
    <t>0.1 sec</t>
  </si>
  <si>
    <t>Surveyed/
calculated</t>
  </si>
  <si>
    <t>AP01122</t>
  </si>
  <si>
    <t>Site</t>
  </si>
  <si>
    <t>Location of the reference point on the aerodrome</t>
  </si>
  <si>
    <t>AIP AD 2.2.1</t>
  </si>
  <si>
    <t>AP01123</t>
  </si>
  <si>
    <t>Direction</t>
  </si>
  <si>
    <t>Direction of the aerodrome reference point from the centre of the city or town which the aerodrome serves.</t>
  </si>
  <si>
    <t>AIP AD 2.2.2</t>
  </si>
  <si>
    <t>AP01124</t>
  </si>
  <si>
    <t>Distance</t>
  </si>
  <si>
    <t>Distance of the aerodrome reference point from the centre of the city or town which the aerodrome serves.</t>
  </si>
  <si>
    <t>AP01130</t>
  </si>
  <si>
    <t>Aerodrome operator</t>
  </si>
  <si>
    <t>Contact</t>
  </si>
  <si>
    <t>Information required to enable contact with the responsible person and/or organisation ("airport duty manager")</t>
  </si>
  <si>
    <t>AIP AD 2.2.6</t>
  </si>
  <si>
    <t>AP01140</t>
  </si>
  <si>
    <t>Operational hours</t>
  </si>
  <si>
    <t>Detailed description of the hours of operation of services at the aerodrome</t>
  </si>
  <si>
    <t>AP01141</t>
  </si>
  <si>
    <t>Schedule</t>
  </si>
  <si>
    <t>Hours of operation of the aerodrome operator</t>
  </si>
  <si>
    <t>AIP AD 2.3.1</t>
  </si>
  <si>
    <t>AP01142</t>
  </si>
  <si>
    <t>Customs and immigration</t>
  </si>
  <si>
    <t>Hours of operation of customs and immigration</t>
  </si>
  <si>
    <t>AIP AD 2.3.2</t>
  </si>
  <si>
    <t>AP01143</t>
  </si>
  <si>
    <t>Health and sanitation</t>
  </si>
  <si>
    <t>Hours of operation of health and sanitation</t>
  </si>
  <si>
    <t>AIP AD 2.3.3</t>
  </si>
  <si>
    <t>AP01144</t>
  </si>
  <si>
    <t>AIS briefing office</t>
  </si>
  <si>
    <t>Hours of operation of AIS briefing office</t>
  </si>
  <si>
    <t>AIP AD 2.3.4</t>
  </si>
  <si>
    <t>AP01145</t>
  </si>
  <si>
    <t>ATS reporting office (ARO)</t>
  </si>
  <si>
    <t>Hours of operation of ARO</t>
  </si>
  <si>
    <t>AIP AD 2.3.5</t>
  </si>
  <si>
    <t>AP01146</t>
  </si>
  <si>
    <t>MET briefing office</t>
  </si>
  <si>
    <t>Hours of operation of MET briefing office</t>
  </si>
  <si>
    <t>AIP AD 2.3.6</t>
  </si>
  <si>
    <t>AP01147</t>
  </si>
  <si>
    <t>Air traffic service</t>
  </si>
  <si>
    <t>Hours of operation of air traffic service</t>
  </si>
  <si>
    <t>AIP AD 2.3.7</t>
  </si>
  <si>
    <t>ACG/ATM/ATT</t>
  </si>
  <si>
    <t>ACG/ATM/AWQ</t>
  </si>
  <si>
    <t>AP01148</t>
  </si>
  <si>
    <t>Fuelling</t>
  </si>
  <si>
    <t>Hours of operation of fuelling</t>
  </si>
  <si>
    <t>AIP AD 2.3.8</t>
  </si>
  <si>
    <t>AP01149</t>
  </si>
  <si>
    <t>Handling</t>
  </si>
  <si>
    <t>Hours of operation of handling</t>
  </si>
  <si>
    <t>AIP AD 2.3.9</t>
  </si>
  <si>
    <t>AP0114A</t>
  </si>
  <si>
    <t>Security</t>
  </si>
  <si>
    <t>Hours of operation of security</t>
  </si>
  <si>
    <t>AIP AD 2.3.10</t>
  </si>
  <si>
    <t>AP0114B</t>
  </si>
  <si>
    <t>De-icing</t>
  </si>
  <si>
    <t>Hours of operation of de-icing</t>
  </si>
  <si>
    <t>AIP AD 2.3.11</t>
  </si>
  <si>
    <t>AP0114C</t>
  </si>
  <si>
    <t>Remarks</t>
  </si>
  <si>
    <t>Any other information on the operational hours</t>
  </si>
  <si>
    <t>AIP AD 2.3.12</t>
  </si>
  <si>
    <t>AD/OP
ACG/ATM/AIM
ACG/MET
ACG/ATM/ATT</t>
  </si>
  <si>
    <t>AP01150</t>
  </si>
  <si>
    <t>NAT</t>
  </si>
  <si>
    <t>Civil aerodrome boundary</t>
  </si>
  <si>
    <t>Civil aerodrome boundary according to national law ("Zivilflugplatzgrenze")</t>
  </si>
  <si>
    <t>AP01151</t>
  </si>
  <si>
    <t>Boundary</t>
  </si>
  <si>
    <t>Polygon</t>
  </si>
  <si>
    <t>Area boundary of the "Zivilflugplatzgrenze"</t>
  </si>
  <si>
    <t>ZFV §6</t>
  </si>
  <si>
    <t>0.01 sec</t>
  </si>
  <si>
    <t>AP01160</t>
  </si>
  <si>
    <t>Border of Responsibility</t>
  </si>
  <si>
    <t>The boundaries of the Air Traffic Control Service</t>
  </si>
  <si>
    <t>AP01161</t>
  </si>
  <si>
    <t>Area boundary of the Border of Responsibility</t>
  </si>
  <si>
    <t>ICAO Annex 4 Chapter 13.6.1 k)
Chapter 14.6 h)
Chapter 15.6 g)</t>
  </si>
  <si>
    <t>AP01162</t>
  </si>
  <si>
    <t>Any other information on the Border of Responsibility</t>
  </si>
  <si>
    <t>GP
TXT</t>
  </si>
  <si>
    <t>AP01170</t>
  </si>
  <si>
    <t>Status</t>
  </si>
  <si>
    <t>Operational status of the aerodrome (open, closed, abandoned)</t>
  </si>
  <si>
    <t>ICAO Annex 4 Chapter 11.10.1.1
Chapter 12.10.1.1
Chapter 17.9.2.3</t>
  </si>
  <si>
    <t>AP01180</t>
  </si>
  <si>
    <t>Any other general information on the aerodrome</t>
  </si>
  <si>
    <t>AIP AD 2.2.8
AIP AD 2.23</t>
  </si>
  <si>
    <t>AD/OP
BMK/OZB
ACG/ATM/ATT
ACG/ATM/IFP
ACG/MET</t>
  </si>
  <si>
    <t>AP02000</t>
  </si>
  <si>
    <t>Landing direction indicator</t>
  </si>
  <si>
    <t>A device to visually indicate the direction currently designated for landing and for take-off</t>
  </si>
  <si>
    <t>AP02010</t>
  </si>
  <si>
    <t>Location</t>
  </si>
  <si>
    <t>Location of the landing direction indicator</t>
  </si>
  <si>
    <t>AIP AD 2.15.2</t>
  </si>
  <si>
    <t>ACG/MET
AD/Surveyor</t>
  </si>
  <si>
    <t>AP02020</t>
  </si>
  <si>
    <t>Lighting</t>
  </si>
  <si>
    <t>Lighting of the landing direction indicator</t>
  </si>
  <si>
    <t>AP03000</t>
  </si>
  <si>
    <t>Secondary power supply</t>
  </si>
  <si>
    <t>AP03010</t>
  </si>
  <si>
    <t>Characteristics</t>
  </si>
  <si>
    <t>Description of the secondary power supply</t>
  </si>
  <si>
    <t>AIP AD 2.15.4</t>
  </si>
  <si>
    <t>AP03020</t>
  </si>
  <si>
    <t>Switch-over time</t>
  </si>
  <si>
    <t>Secondary power supply switch-over time</t>
  </si>
  <si>
    <t>AP04000</t>
  </si>
  <si>
    <t>Anemometer</t>
  </si>
  <si>
    <t>Device used for measuring the wind speed</t>
  </si>
  <si>
    <t>AP04010</t>
  </si>
  <si>
    <t>Location of the anemometer</t>
  </si>
  <si>
    <t>AP04020</t>
  </si>
  <si>
    <t>Lighting of the anemometer</t>
  </si>
  <si>
    <t>AP05000</t>
  </si>
  <si>
    <t>Aerodrome beacon (ABN)/identification beacon (IBN)</t>
  </si>
  <si>
    <t>Aerodrome beacon/identification beacon used to indicate the location of an aerodrome from the air</t>
  </si>
  <si>
    <t>AP05010</t>
  </si>
  <si>
    <t>Location of the aerodrome beacon/identification beacon</t>
  </si>
  <si>
    <t>AIP AD 2.15.1
ICAO Annex 4 Chapter 16.7.9.1
Chapter 17.9.7.1</t>
  </si>
  <si>
    <t>AP05020</t>
  </si>
  <si>
    <t>Description of the aerodrome beacon/identification beacon</t>
  </si>
  <si>
    <t>AP05030</t>
  </si>
  <si>
    <t>Hours of operation</t>
  </si>
  <si>
    <t>Hours of operation of the aerodrome beacon/identification beacon</t>
  </si>
  <si>
    <t>AP06000</t>
  </si>
  <si>
    <t>Wind direction indicator</t>
  </si>
  <si>
    <t>The wind direction indicator can be a wind cone, wind sock, tetrahedron, or wind tee</t>
  </si>
  <si>
    <t>AP06010</t>
  </si>
  <si>
    <t>Location of the wind direction indicator</t>
  </si>
  <si>
    <t>AIP AD 2.15.5</t>
  </si>
  <si>
    <t>AP06020</t>
  </si>
  <si>
    <t>Lighting of the wind direction indicator</t>
  </si>
  <si>
    <t>AP07000</t>
  </si>
  <si>
    <t>Runway visual range (RVR) observation site</t>
  </si>
  <si>
    <t>The observation site of the RVR</t>
  </si>
  <si>
    <t>AP07010</t>
  </si>
  <si>
    <t>Geographical location of the RVR observation sites</t>
  </si>
  <si>
    <t>ICAO Annex 4 Chapter 13.6.1 l)</t>
  </si>
  <si>
    <t>ACG/AES/SI/DPS-MET</t>
  </si>
  <si>
    <t>ACG/MET
ACG/AES/SI/NAV
AD/Surveyor</t>
  </si>
  <si>
    <t>AP08000</t>
  </si>
  <si>
    <t>Frequency area</t>
  </si>
  <si>
    <t>The designated part of a surface movement area where a specific frequency is required by ATC or ground control</t>
  </si>
  <si>
    <t>AP08010</t>
  </si>
  <si>
    <t>Station</t>
  </si>
  <si>
    <t>Name of the station providing the service</t>
  </si>
  <si>
    <t>AP08020</t>
  </si>
  <si>
    <t>Frequency</t>
  </si>
  <si>
    <t>Frequency of the station providing the service</t>
  </si>
  <si>
    <t>AP08030</t>
  </si>
  <si>
    <t>Area boundary of the frequency area</t>
  </si>
  <si>
    <t>AP09000</t>
  </si>
  <si>
    <t>Hotspot</t>
  </si>
  <si>
    <t>A location on an aerodrome movement area with a history, or potential risk, of collision or RWY incursion, and where heightened attention by pilots/drivers is necessary</t>
  </si>
  <si>
    <t>AP09010</t>
  </si>
  <si>
    <t>Identifier</t>
  </si>
  <si>
    <t>The identifier of the hot spot</t>
  </si>
  <si>
    <t>AIXM 5.1.1
ICAO Annex 4 Chapter 13.6.1 h)
Chapter 14.6 e)
Chapter 15.6 e)</t>
  </si>
  <si>
    <t>AP09020</t>
  </si>
  <si>
    <t>Annotation</t>
  </si>
  <si>
    <t>Additional information about the hot spot</t>
  </si>
  <si>
    <t>AP09030</t>
  </si>
  <si>
    <t>Geometry</t>
  </si>
  <si>
    <t>Geographical area of the hot spot</t>
  </si>
  <si>
    <t>AP10000</t>
  </si>
  <si>
    <t>Meteorological information provided</t>
  </si>
  <si>
    <t>Detailed description of meteorological information provided at the aerodrome and an indication of which meteorological office is responsible for the service</t>
  </si>
  <si>
    <t>AIP AD 2.11</t>
  </si>
  <si>
    <t>AP10010</t>
  </si>
  <si>
    <t>Name of MET office</t>
  </si>
  <si>
    <t>Name of the associated meteorological office</t>
  </si>
  <si>
    <t>AIP AD 2.11.1</t>
  </si>
  <si>
    <t>AP10020</t>
  </si>
  <si>
    <t>Hours of service and, where applicable, the designation of the responsible meteorological office outside these hours</t>
  </si>
  <si>
    <t>AIP AD 2.11.2</t>
  </si>
  <si>
    <t>AP10030</t>
  </si>
  <si>
    <t>Office responsible for the preparation of TAFs</t>
  </si>
  <si>
    <t>Office responsible for preparation of TAFs and periods of validity and interval of issuance of the forecasts</t>
  </si>
  <si>
    <t>AIP AD 2.11.3</t>
  </si>
  <si>
    <t>AP10040</t>
  </si>
  <si>
    <t>Availability of the trend forecasts</t>
  </si>
  <si>
    <t>Availability of the trend forecasts for the aerodrome, and interval of issuance</t>
  </si>
  <si>
    <t>AIP AD 2.11.4</t>
  </si>
  <si>
    <t>AP10050</t>
  </si>
  <si>
    <t>Briefing and consultation</t>
  </si>
  <si>
    <t>Information on how briefing and/or consultation is provided</t>
  </si>
  <si>
    <t>AIP AD 2.11.5</t>
  </si>
  <si>
    <t>AP10060</t>
  </si>
  <si>
    <t>Types of flight documentation</t>
  </si>
  <si>
    <t>Types of flight documentation supplied and language(s) used in flight documentation</t>
  </si>
  <si>
    <t>AIP AD 2.11.6</t>
  </si>
  <si>
    <t>AP10070</t>
  </si>
  <si>
    <t>Charts and other information displayed</t>
  </si>
  <si>
    <t>Charts and other information displayed or available for briefing or consultation</t>
  </si>
  <si>
    <t>AIP AD 2.11.7</t>
  </si>
  <si>
    <t>AP10080</t>
  </si>
  <si>
    <t>Supplementary equipment</t>
  </si>
  <si>
    <t>Supplementary equipment available for providing information on meteorological conditions, e.g. weather radar and
receiver for satellite images</t>
  </si>
  <si>
    <t>AIP AD 2.11.8</t>
  </si>
  <si>
    <t>AP10090</t>
  </si>
  <si>
    <t>Air traffic services unit(s)</t>
  </si>
  <si>
    <t>Air traffic services unit(s) provided with meteorological information</t>
  </si>
  <si>
    <t>AIP AD 2.11.9</t>
  </si>
  <si>
    <t>ACG/MET
ACG/ATM/ATT</t>
  </si>
  <si>
    <t>AP10100</t>
  </si>
  <si>
    <t>Additional information</t>
  </si>
  <si>
    <t>Additional information (e.g. concerning any limitation of service)</t>
  </si>
  <si>
    <t>AIP AD 2.11.10</t>
  </si>
  <si>
    <t>AP11000</t>
  </si>
  <si>
    <t>Regulations</t>
  </si>
  <si>
    <t>Detailed descriptions of local regulations and noise abatement procedures</t>
  </si>
  <si>
    <t>AP11010</t>
  </si>
  <si>
    <t>Local aerodrome regulations</t>
  </si>
  <si>
    <t>Detailed description of regulations applicable to the use of the aerodrome, including the acceptability of training flights, non-radio and microlight aircraft and similar, and to ground manoeuvring and parking but excluding flight procedures</t>
  </si>
  <si>
    <t>AIP AD 2.20</t>
  </si>
  <si>
    <t>AD/OP
BMK/OZB
ATM/ACG/ATT
ATM/ACG/IFP</t>
  </si>
  <si>
    <t>AP11020</t>
  </si>
  <si>
    <t>Noise-abatement procedures</t>
  </si>
  <si>
    <t>Detailed description of noise abatement procedures established at the aerodrome</t>
  </si>
  <si>
    <t>AIP AD 2.21</t>
  </si>
  <si>
    <t>AP21000</t>
  </si>
  <si>
    <t>RWY</t>
  </si>
  <si>
    <t>A defined rectangular area on a land aerodrome prepared for the landing and take-off of aircraft</t>
  </si>
  <si>
    <t>AP21010</t>
  </si>
  <si>
    <t>The full textual designator of the RWY, used to uniquely identify the RWY at an aerodrome/heliport(e.g. 09/27, 02R/20L, RWY 1)</t>
  </si>
  <si>
    <t>AIP AD 2.12.1
ICAO Annex 4 Chapter 3.6
Chapter 5.5.4.2 b)
Chapter 6.4
Chapter 13.6.1.d)</t>
  </si>
  <si>
    <t>ACG/ATM/IFP
AD/OP</t>
  </si>
  <si>
    <t>AP21020</t>
  </si>
  <si>
    <t>Nominal length</t>
  </si>
  <si>
    <t>The declared longitudinal extent of the RWY for operational (performance) calculations</t>
  </si>
  <si>
    <t>AIP AD 2.12.3
ICAO Annex 4 Chapter 3.8.4.1 a)
Chapter 4.9.1 a)
Chapter 5.5.4.3 c)
Chapter 13.6.1. d)
Chapter 16.9.2.2
Chapter 17.9.9.2</t>
  </si>
  <si>
    <t>AP21030</t>
  </si>
  <si>
    <t>Nominal width</t>
  </si>
  <si>
    <t>The declared transversal extent of the RWY for operational (performance) calculations</t>
  </si>
  <si>
    <t>AP21040</t>
  </si>
  <si>
    <t>Geometries of the RWY element, RWY displaced area and RWY intersection</t>
  </si>
  <si>
    <t>ICAO Annex 4 Chapter 3.5.1
Chapter 3.8.4.1
Chapter 4.9.1 b)
Chapter 13.6.1 d)</t>
  </si>
  <si>
    <t>AP21050</t>
  </si>
  <si>
    <t>Centre line points</t>
  </si>
  <si>
    <t>All center line points except those being explicitly specified in the Data Catalogue: Threshold, Displaced Threshold, Runway Start, Runway End (e.g. stopway end point, clearway end point)</t>
  </si>
  <si>
    <t>AP21051</t>
  </si>
  <si>
    <t>Geographical location of the RWY centre line at each end of the RWY, at the stopway (SWY), and at the origin of each take-off flight path area, as well as at each significant change in the slope of the RWY and stopway</t>
  </si>
  <si>
    <t>Definition from Annex 4 3.8.4.2</t>
  </si>
  <si>
    <t>ICAO Annex 4 Chapter 3.8.4.2 b)
AIXM 5.1.1</t>
  </si>
  <si>
    <t>Critical</t>
  </si>
  <si>
    <t>1 m</t>
  </si>
  <si>
    <t>AP21052</t>
  </si>
  <si>
    <t>The elevation of the corresponding centre line point. For non-precision approaches, any significant high and low intermediate points along the RWY shall be measured to the accuracy of one-half metre or foot.</t>
  </si>
  <si>
    <t>ICAO Annex 4 Chapter 3.8.4.2
Chapter 4.9.1 e)
AIXM 5.1.1</t>
  </si>
  <si>
    <t>0.25 m</t>
  </si>
  <si>
    <t>AP21053</t>
  </si>
  <si>
    <t>The geoid undulation at the corresponding centre line point</t>
  </si>
  <si>
    <t>0.1 m</t>
  </si>
  <si>
    <t>AP21060</t>
  </si>
  <si>
    <t>RWY exit line</t>
  </si>
  <si>
    <t>AIP AD 2.9.2
ICAO Annex 4
Chapter 13.6.1 g)</t>
  </si>
  <si>
    <t>AP21061</t>
  </si>
  <si>
    <t>Exit guidance line</t>
  </si>
  <si>
    <t>Line</t>
  </si>
  <si>
    <t>Geographical location of the RWY exit line</t>
  </si>
  <si>
    <t>AP21062</t>
  </si>
  <si>
    <t>Colour</t>
  </si>
  <si>
    <t>Colour of the RWY exit line</t>
  </si>
  <si>
    <t>AP21063</t>
  </si>
  <si>
    <t>Style</t>
  </si>
  <si>
    <t>Style of the RWY exit line</t>
  </si>
  <si>
    <t>Directionality</t>
  </si>
  <si>
    <t>Directionality of the RWY exit line (one-way or two-way)</t>
  </si>
  <si>
    <t>AP21070</t>
  </si>
  <si>
    <t>TYP</t>
  </si>
  <si>
    <t>Surface type</t>
  </si>
  <si>
    <t>The surface type of the RWY</t>
  </si>
  <si>
    <t>AIP AD 2.12.4
ICAO Annex 4 Chapter 4.9.1.1
Chapter 5.5.4.3 d)
Chapter 13.6.1 d)
Chapter 16.9.2.2
Chapter 17.9.2.2</t>
  </si>
  <si>
    <t>AP21080</t>
  </si>
  <si>
    <t>Strength</t>
  </si>
  <si>
    <t>AP21081</t>
  </si>
  <si>
    <t>PROP
TYP
DESC</t>
  </si>
  <si>
    <t>PCN</t>
  </si>
  <si>
    <t>Pavement classification number of the RWY (for movement of aircraft of apron mass greater than 5700 KG)</t>
  </si>
  <si>
    <t>AP21082</t>
  </si>
  <si>
    <t>Pavement type</t>
  </si>
  <si>
    <t>Pavement type for the aircraft classification number – pavement classification number (ACN-PCN) determination</t>
  </si>
  <si>
    <t>AP21083</t>
  </si>
  <si>
    <t>Subgrade category</t>
  </si>
  <si>
    <t>Subgrade strength category of the RWY</t>
  </si>
  <si>
    <t>AP21084</t>
  </si>
  <si>
    <t>TYP
NPA</t>
  </si>
  <si>
    <t>Allowable pressure</t>
  </si>
  <si>
    <t>The maximum allowable tyre pressure category or the maximum allowable tyre pressure value</t>
  </si>
  <si>
    <t>AP21085</t>
  </si>
  <si>
    <t>Evaluation method</t>
  </si>
  <si>
    <t>The evaluation method used to determine the RWY strength</t>
  </si>
  <si>
    <t>AP21086</t>
  </si>
  <si>
    <t>Maximum allowable aircraft mass</t>
  </si>
  <si>
    <t>Bearing strength of a pavement intended for aircraft of apron mass equal to or less than 5700 KG</t>
  </si>
  <si>
    <t xml:space="preserve">ICAO Annex 14 Part I
Chapter 2.2.6.8
</t>
  </si>
  <si>
    <t>1 kg</t>
  </si>
  <si>
    <t>AP21087</t>
  </si>
  <si>
    <t>Maximum allowable tyre pressure</t>
  </si>
  <si>
    <t>0.01 MPa</t>
  </si>
  <si>
    <t>AP21090</t>
  </si>
  <si>
    <t>Strip</t>
  </si>
  <si>
    <t>A defined area including the runway and the stop-way if provided a) to reduce the risk of damage to aircraft running off a runway; and
b) to protect aircraft flying over it during take-off or landing operations</t>
  </si>
  <si>
    <t>AP21091</t>
  </si>
  <si>
    <t>Length</t>
  </si>
  <si>
    <t>The longitudinal extent of the RWY strip</t>
  </si>
  <si>
    <t>AIP AD 2.12.10</t>
  </si>
  <si>
    <t>AP21092</t>
  </si>
  <si>
    <t>Width</t>
  </si>
  <si>
    <t>The transversal extent of the RWY strip</t>
  </si>
  <si>
    <t>AP21093</t>
  </si>
  <si>
    <t>The surface type of the RWY strip</t>
  </si>
  <si>
    <t>AP21100</t>
  </si>
  <si>
    <t>Shoulder</t>
  </si>
  <si>
    <t>An area adjacent to the edge of a pavement, so prepared as to provide a transition area between the pavement and the adjacent surface</t>
  </si>
  <si>
    <t>AP21101</t>
  </si>
  <si>
    <t>Geographical location of the RWY shoulders</t>
  </si>
  <si>
    <t>AP21102</t>
  </si>
  <si>
    <t>The surface type of the RWY shoulder</t>
  </si>
  <si>
    <t>AIP AD 2.12.14</t>
  </si>
  <si>
    <t>AP21103</t>
  </si>
  <si>
    <t>The width of the RWY shoulder</t>
  </si>
  <si>
    <t>AIXM 5.1.1
AIP AD 2.12.14</t>
  </si>
  <si>
    <t>AP21110</t>
  </si>
  <si>
    <t>Blast pad</t>
  </si>
  <si>
    <t>Specially prepared surface placed adjacent to the end of a RWY to eliminate the erosive effect of the strong wind forces produced by aeroplanes at the beginning of their take-off roll</t>
  </si>
  <si>
    <t>AP21111</t>
  </si>
  <si>
    <t>Geographical location of the blast pad</t>
  </si>
  <si>
    <t>AP21120</t>
  </si>
  <si>
    <t>Obstacle-free zone</t>
  </si>
  <si>
    <t>Existence of an obstacle-free zone for a precision approach RWY category I</t>
  </si>
  <si>
    <t>When provided</t>
  </si>
  <si>
    <t>AIP AD 2.12.13</t>
  </si>
  <si>
    <t>AP21130</t>
  </si>
  <si>
    <t>RWY marking</t>
  </si>
  <si>
    <t>AP21131</t>
  </si>
  <si>
    <t>Type of the RWY marking</t>
  </si>
  <si>
    <t>AIP AD 2.9.2</t>
  </si>
  <si>
    <t>AP21132</t>
  </si>
  <si>
    <t>Description of the RWY markings</t>
  </si>
  <si>
    <t>AP21133</t>
  </si>
  <si>
    <t>The geographical location of the RWY marking</t>
  </si>
  <si>
    <t>ICAO Annex 4 Chapter 13.6.1 d)</t>
  </si>
  <si>
    <t>AP21140</t>
  </si>
  <si>
    <t>RWY centre line lights</t>
  </si>
  <si>
    <t>AP21141</t>
  </si>
  <si>
    <t>The longitudinal extent of the RWY centre line lights</t>
  </si>
  <si>
    <t>AIP AD 2.14.6</t>
  </si>
  <si>
    <t>AP21142</t>
  </si>
  <si>
    <t>Spacing</t>
  </si>
  <si>
    <t>Spacing of the RWY centre line lights</t>
  </si>
  <si>
    <t>AP21143</t>
  </si>
  <si>
    <t>Colour of the RWY centre line lights</t>
  </si>
  <si>
    <t>AP21144</t>
  </si>
  <si>
    <t>Intensity</t>
  </si>
  <si>
    <t>Intensity of the RWY centre line lights</t>
  </si>
  <si>
    <t>AP21145</t>
  </si>
  <si>
    <t>Geographical location of each individual light of the RWY centre line lights</t>
  </si>
  <si>
    <t>ICAO Annex 4 Chapter 13.6.1 m)</t>
  </si>
  <si>
    <t>AP21150</t>
  </si>
  <si>
    <t>RWY edge lights</t>
  </si>
  <si>
    <t>AP21151</t>
  </si>
  <si>
    <t>The longitudinal extent of the RWY edge lights</t>
  </si>
  <si>
    <t>AIP AD 2.14.7</t>
  </si>
  <si>
    <t>AP21152</t>
  </si>
  <si>
    <t>Spacing of the RWY edge lights</t>
  </si>
  <si>
    <t>AP21153</t>
  </si>
  <si>
    <t>Colour of the RWY edge lights</t>
  </si>
  <si>
    <t>AP21154</t>
  </si>
  <si>
    <t>Intensity of the RWY edge lights</t>
  </si>
  <si>
    <t>AP21155</t>
  </si>
  <si>
    <t>Geographical location of each individual light of the RWY edge lights</t>
  </si>
  <si>
    <t>AP21160</t>
  </si>
  <si>
    <t>Reference code</t>
  </si>
  <si>
    <t>The intent of the reference code is to provide a simple method for interrelating the numerous specifications concerning the characteristics of aerodromes so as to provide a series of aerodrome facilities that are suitable for the aeroplanes intended to operate at the aerodrome.</t>
  </si>
  <si>
    <t>AP21161</t>
  </si>
  <si>
    <t>Number</t>
  </si>
  <si>
    <t>Code list</t>
  </si>
  <si>
    <t>A number based on the aeroplane reference field length</t>
  </si>
  <si>
    <t>AP21162</t>
  </si>
  <si>
    <t>Letter</t>
  </si>
  <si>
    <t>A letter based on the aeroplane wingspan and outer main gear wheel span</t>
  </si>
  <si>
    <t>AP21170</t>
  </si>
  <si>
    <t>Restriction</t>
  </si>
  <si>
    <t>Description of restrictions imposed on the RWY</t>
  </si>
  <si>
    <t>AP21180</t>
  </si>
  <si>
    <t>Operational status of the RWY (open, closed, abandoned)</t>
  </si>
  <si>
    <t>ICAO Annex 4 Chapter 13.6.1 s)
Chapter 14.6 m)
Chapter 15.6 l)</t>
  </si>
  <si>
    <t>AP21190</t>
  </si>
  <si>
    <t>Any other information on the RWY</t>
  </si>
  <si>
    <t>AIP AD 2.9.4
AIP AD 2.9.5
AIP AD 2.12.14
AIP AD 2.14.10</t>
  </si>
  <si>
    <t>AD/OP
BMK/OZB</t>
  </si>
  <si>
    <t>AP22000</t>
  </si>
  <si>
    <t>RWY direction</t>
  </si>
  <si>
    <t>One or multiple directions of a defined rectangular area on a land aerodrome prepared for the landing and take-off of aircraft</t>
  </si>
  <si>
    <t>AP22010</t>
  </si>
  <si>
    <t>The full textual designator of the landing and take-off direction – examples: 27, 35L, 01R</t>
  </si>
  <si>
    <t>AIP AD 2.12.1
ICAO Annex 4 Chapter 3.6
Chapter 5.5.4.2 b)
Chapter 6.4
Chapter 13.6.1 d)</t>
  </si>
  <si>
    <t>AP22020</t>
  </si>
  <si>
    <t>Bearing</t>
  </si>
  <si>
    <t>Bearing values of the RWY</t>
  </si>
  <si>
    <t>AP22021</t>
  </si>
  <si>
    <t>True bearing</t>
  </si>
  <si>
    <t>The true bearing of the RWY</t>
  </si>
  <si>
    <t>AIP AD 2.12.2</t>
  </si>
  <si>
    <t>0.001°</t>
  </si>
  <si>
    <t>AP22022</t>
  </si>
  <si>
    <t>Magnetic bearing</t>
  </si>
  <si>
    <t>The magnetic bearing of the RWY</t>
  </si>
  <si>
    <t xml:space="preserve">ICAO Annex 4
Chapter 3.8.4.1 a)
Chapter 4.9.1 d)
Chapter 5.5.4.3 e)
Chapter 13.6.1 d)
</t>
  </si>
  <si>
    <t>Calculated</t>
  </si>
  <si>
    <t>SW
TXT</t>
  </si>
  <si>
    <t>AP22030</t>
  </si>
  <si>
    <t>Type of RWY: precision (Cat I, II, III)/non-precision/non-instrument</t>
  </si>
  <si>
    <t>AIXM 5.1.1
AIP AD 1.1
AIP AD 2.14</t>
  </si>
  <si>
    <t>AP22040</t>
  </si>
  <si>
    <t>Threshold</t>
  </si>
  <si>
    <t>The beginning of the portion of the RWY usable for landing</t>
  </si>
  <si>
    <t>AP22041</t>
  </si>
  <si>
    <t>The geographical location of the RWY threshold</t>
  </si>
  <si>
    <t>AIP AD 2.12.5
ICAO Annex 4 Chapter 13.6.1 f)</t>
  </si>
  <si>
    <t>0.001 sec</t>
  </si>
  <si>
    <t>AP22042</t>
  </si>
  <si>
    <t>NOTE</t>
  </si>
  <si>
    <t>Elevation of the RWY threshold</t>
  </si>
  <si>
    <t>for runways with non-precision approaches</t>
  </si>
  <si>
    <t>AIP AD 2.12.6
ICAO Annex 4 Chapter 11.10.1.4
Chapter 13.6.1 c)</t>
  </si>
  <si>
    <t>for runways with
precision approaches</t>
  </si>
  <si>
    <t>AP22043</t>
  </si>
  <si>
    <t>WGS-84 geoid undulation at the RWY threshold position</t>
  </si>
  <si>
    <t>AIP AD 2.12.5
ICAO Annex 4 Chapter 13.6.1 c)</t>
  </si>
  <si>
    <t>AP22044</t>
  </si>
  <si>
    <t>The indication if the threshold is displaced or not displaced; a displaced threshold is not located at the extremity of the RWY</t>
  </si>
  <si>
    <t>AIP AD 2.12.14
ICAO Annex 4 Chapter 13.6.1 d)</t>
  </si>
  <si>
    <t>AP22045</t>
  </si>
  <si>
    <t>Displacement</t>
  </si>
  <si>
    <t>Distance of the displaced threshold</t>
  </si>
  <si>
    <t>If threshold displaced</t>
  </si>
  <si>
    <t>AP22050</t>
  </si>
  <si>
    <t>RWY end</t>
  </si>
  <si>
    <t>RWY end (flight path alignment point)</t>
  </si>
  <si>
    <t>AP22051</t>
  </si>
  <si>
    <t>Location of the RWY end in the direction of departure</t>
  </si>
  <si>
    <t>AIP AD 2.12.5</t>
  </si>
  <si>
    <t>AP22052</t>
  </si>
  <si>
    <t>NOTE
DQR</t>
  </si>
  <si>
    <t>Elevation of the end position of the RWY</t>
  </si>
  <si>
    <t>AIXM 5.1.1
ICAO Annex 4 Chapter 3.8.4.2 b)</t>
  </si>
  <si>
    <t>AP22060</t>
  </si>
  <si>
    <t>Departure end of RWY (DER)</t>
  </si>
  <si>
    <t>The end of the area declared suitable for take-off (i.e. the end of the RWY or, where a clearway is provided, the end of the clearway)</t>
  </si>
  <si>
    <t>Beginning of the departure procedure</t>
  </si>
  <si>
    <t>AP22061</t>
  </si>
  <si>
    <t>The geographical location of the DER</t>
  </si>
  <si>
    <t>ICAO Doc 8168
vol. II Chapter 2.3.1</t>
  </si>
  <si>
    <t>AP22062</t>
  </si>
  <si>
    <t>The elevation of the DER is the elevation of the end of the RWY or of the clearway, whichever is higher.</t>
  </si>
  <si>
    <t>AP22070</t>
  </si>
  <si>
    <t>Touchdown zone</t>
  </si>
  <si>
    <t>The portion of a RWY beyond the threshold, where landing aeroplanes are intended to first contact the RWY</t>
  </si>
  <si>
    <t>AP22071</t>
  </si>
  <si>
    <t>The highest elevation of the touchdown zone of a precision approach RWY</t>
  </si>
  <si>
    <t>Precision approach RWY</t>
  </si>
  <si>
    <t>AIP AD 2.12.6
ICAO Annex 4 Chapter 13.6.1 b)</t>
  </si>
  <si>
    <t>AP22072</t>
  </si>
  <si>
    <t>Slope</t>
  </si>
  <si>
    <t>The slope of the RWY touchdown zone</t>
  </si>
  <si>
    <t>AP22080</t>
  </si>
  <si>
    <t>The slope of the RWY</t>
  </si>
  <si>
    <t>AIP AD 2.12.7</t>
  </si>
  <si>
    <t>0.01%</t>
  </si>
  <si>
    <t>AP22090</t>
  </si>
  <si>
    <t>Land-and-hold short operations (LAHSOs)</t>
  </si>
  <si>
    <t>Land-and-hold short operations</t>
  </si>
  <si>
    <t>AP22091</t>
  </si>
  <si>
    <t>The geographical location of the LAHSOs</t>
  </si>
  <si>
    <t>AP22092</t>
  </si>
  <si>
    <t>Protected element</t>
  </si>
  <si>
    <t>The name of the RWY or taxiway (TWY) being protected</t>
  </si>
  <si>
    <t>AP22100</t>
  </si>
  <si>
    <t>Displaced area</t>
  </si>
  <si>
    <t>The portion of a RWY between the beginning of the RWY and the displaced threshold</t>
  </si>
  <si>
    <t>AP22101</t>
  </si>
  <si>
    <t>Geographical location of the displaced area</t>
  </si>
  <si>
    <t>AP22102</t>
  </si>
  <si>
    <t>The pavement classification number of the displaced area</t>
  </si>
  <si>
    <t>AP22103</t>
  </si>
  <si>
    <t>The surface type of the displaced area</t>
  </si>
  <si>
    <t>AP22104</t>
  </si>
  <si>
    <t>Aircraft restriction</t>
  </si>
  <si>
    <t>Usage restriction for a specific aircraft type</t>
  </si>
  <si>
    <t>AP22110</t>
  </si>
  <si>
    <t>Stopway</t>
  </si>
  <si>
    <t>A defined rectangular area on the ground at the end of the take-off RWY available, prepared as a suitable area in which aircraft may be stopped in case of an abandoned take-off</t>
  </si>
  <si>
    <t>AP22111</t>
  </si>
  <si>
    <t>The longitudinal extent of the stopway</t>
  </si>
  <si>
    <t>AIP AD 2.12.8
ICAO Annex 4 Chapter 3.8.4.1.3
Chapter 4.9.1 h)
Chapter 5.5.4.3 c)</t>
  </si>
  <si>
    <t>AP22112</t>
  </si>
  <si>
    <t>The width of the stopway</t>
  </si>
  <si>
    <t>AP22113</t>
  </si>
  <si>
    <t>Geographical location of the stopway</t>
  </si>
  <si>
    <t>ICAO Annex 4 Chapter 3.8.4.1.2 
Chapter 4.9.1 g) 
Chapter 5.5.4.2 b)
Chapter 13.6.1 d)</t>
  </si>
  <si>
    <t>AP22114</t>
  </si>
  <si>
    <t>The slope of the stopway</t>
  </si>
  <si>
    <t>AP22115</t>
  </si>
  <si>
    <t>The surface type of the stopway</t>
  </si>
  <si>
    <t>AIP AD 2.12.4
ICAO Annex 4 Chapter 3.8.4.1.1
Chapter 5.5.4.3 d)</t>
  </si>
  <si>
    <t>AP22120</t>
  </si>
  <si>
    <t>Clearway</t>
  </si>
  <si>
    <t>A defined rectangular area on the ground or water under the control of the appropriate authority, selected or prepared as a suitable area over which an aeroplane may make a portion of its initial climb to a specified height.</t>
  </si>
  <si>
    <t>AP22121</t>
  </si>
  <si>
    <t>The longitudinal extent of the clearway</t>
  </si>
  <si>
    <t>AIP AD 2.12.9
ICAO Annex 4 Chapter 4.9.1 j)
Chapter 5.5.4.3 c)</t>
  </si>
  <si>
    <t>AP22122</t>
  </si>
  <si>
    <t>The transversal extent of the clearway</t>
  </si>
  <si>
    <t>AP22123</t>
  </si>
  <si>
    <t>Geographical location of the clearway</t>
  </si>
  <si>
    <t>ICAO Annex 4 Chapter 3.8.4.1 b) 
Chapter 4.9.1 i) 
Chapter 13.6.1.d)</t>
  </si>
  <si>
    <t>AP22124</t>
  </si>
  <si>
    <t>Ground profile</t>
  </si>
  <si>
    <t>The vertical profile (or slope) of the clearway</t>
  </si>
  <si>
    <t>AP22130</t>
  </si>
  <si>
    <t>RWY end safety area (RESA)</t>
  </si>
  <si>
    <t>An area symmetrical about the extended RWY centre line and adjacent to the end of the strip, primarily intended to reduce the risk of damage to an aeroplane undershooting or overrunning the RWY</t>
  </si>
  <si>
    <t>AP22131</t>
  </si>
  <si>
    <t>The longitudinal extent of the RESA</t>
  </si>
  <si>
    <t>AIP AD 2.12.11
ICAO Annex 4 Chapter 13.6.2 d)</t>
  </si>
  <si>
    <t>AP22132</t>
  </si>
  <si>
    <t>The transversal extent of the RESA</t>
  </si>
  <si>
    <t>AP22133</t>
  </si>
  <si>
    <t>Longitudinal slope</t>
  </si>
  <si>
    <t>The longitudinal slope of the RESA</t>
  </si>
  <si>
    <t>AP22134</t>
  </si>
  <si>
    <t>Transversal slope</t>
  </si>
  <si>
    <t>The transversal slope of the RESA</t>
  </si>
  <si>
    <t>AP22140</t>
  </si>
  <si>
    <t>Declared distances</t>
  </si>
  <si>
    <t>AP22141</t>
  </si>
  <si>
    <t>Take-off run available (TORA)</t>
  </si>
  <si>
    <t>The length of the RWY, declared available and suitable for the ground run of an aeroplane taking off</t>
  </si>
  <si>
    <t>AIP AD 2.13.2
ICAO Annex 4 Chapter 3.8.3
Chapter 5.5.4.3 g)</t>
  </si>
  <si>
    <t>AP22142</t>
  </si>
  <si>
    <t>Take-off distance available (TODA)</t>
  </si>
  <si>
    <t>The length of the take-off run available plus the length of the clearway, if provided</t>
  </si>
  <si>
    <t>AIP AD 2.13.3
ICAO Annex 4 Chapter 3.8.3
Chapter 5.5.4.3 g)</t>
  </si>
  <si>
    <t>AP22143</t>
  </si>
  <si>
    <t>Accelerate-stop distance available (ASDA)</t>
  </si>
  <si>
    <t>The length of the take-off run available plus the length of the stopway, if provided</t>
  </si>
  <si>
    <t>AIP AD 2.13.4
ICAO Annex 4 Chapter 3.8.3
Chapter 5.5.4.3 g)</t>
  </si>
  <si>
    <t>AP22144</t>
  </si>
  <si>
    <t>Landing distance available (LDA)</t>
  </si>
  <si>
    <t>The length of the RWY, declared available and suitable for the ground run of an aeroplane landing.</t>
  </si>
  <si>
    <t>AIP AD 2.13.5
ICAO Annex 4 Chapter 3.8.3
Chapter 5.5.4.3 g)</t>
  </si>
  <si>
    <t>AP22145</t>
  </si>
  <si>
    <t>Remarks including RWY entry or start point, where alternative reduced distances have been declared</t>
  </si>
  <si>
    <t>AIP AD 2.13.6</t>
  </si>
  <si>
    <t>AP22150</t>
  </si>
  <si>
    <t>RWY end lights</t>
  </si>
  <si>
    <t>AP22151</t>
  </si>
  <si>
    <t>Colour of the RWY end lights</t>
  </si>
  <si>
    <t>AIP AD 2.14.8</t>
  </si>
  <si>
    <t>AP22152</t>
  </si>
  <si>
    <t>Wing bar colour</t>
  </si>
  <si>
    <t>Colour of the RWY end wing bar lights</t>
  </si>
  <si>
    <t>AP22153</t>
  </si>
  <si>
    <t>Geographical location of each individual light of the RWY end and wing bar lights</t>
  </si>
  <si>
    <t>AP22160</t>
  </si>
  <si>
    <t>Stopway lights</t>
  </si>
  <si>
    <t>AP22161</t>
  </si>
  <si>
    <t>The longitudinal extent of the stopway lights</t>
  </si>
  <si>
    <t>AIP AD 2.14.9</t>
  </si>
  <si>
    <t>AP22162</t>
  </si>
  <si>
    <t>Colour of the stopway lights</t>
  </si>
  <si>
    <t>AP22163</t>
  </si>
  <si>
    <t>Geographical location of each individual light of the stopway lights</t>
  </si>
  <si>
    <t>AP22170</t>
  </si>
  <si>
    <t>Approach lighting system</t>
  </si>
  <si>
    <t>AP22171</t>
  </si>
  <si>
    <t>Classification of the approach lighting system, using as criteria Regulation (EU) No 139/2014 and CS-ADR-DSN, especially CS ADR-DSN.M.625 and CS ADR-DSN.M.626</t>
  </si>
  <si>
    <t>AIP AD 2.14.2</t>
  </si>
  <si>
    <t>AP22172</t>
  </si>
  <si>
    <t>The longitudinal extent of the approach lighting system</t>
  </si>
  <si>
    <t>AP22173</t>
  </si>
  <si>
    <t>A code indicating the relative intensity of the approach lighting system</t>
  </si>
  <si>
    <t>AP22174</t>
  </si>
  <si>
    <t>Geographical location of each individual light of the approach lighting system</t>
  </si>
  <si>
    <t>AP22180</t>
  </si>
  <si>
    <t>RWY threshold lights</t>
  </si>
  <si>
    <t>AP22181</t>
  </si>
  <si>
    <t>Colour of the RWY threshold lights</t>
  </si>
  <si>
    <t>AIP AD 2.14.3</t>
  </si>
  <si>
    <t>AP22182</t>
  </si>
  <si>
    <t>Colour of the RWY threshold wing bars</t>
  </si>
  <si>
    <t>AP22183</t>
  </si>
  <si>
    <t>Geographical location of each individual light of the threshold and wing bar lights</t>
  </si>
  <si>
    <t>AP22190</t>
  </si>
  <si>
    <t>Touchdown zone lights</t>
  </si>
  <si>
    <t>AP22191</t>
  </si>
  <si>
    <t>The longitudinal extent of the RWY touchdown zone lights</t>
  </si>
  <si>
    <t>AIP AD 2.14.5</t>
  </si>
  <si>
    <t>AP22192</t>
  </si>
  <si>
    <t>Geographical location of each individual light of the RWY touchdown zone lights</t>
  </si>
  <si>
    <t>AP22200</t>
  </si>
  <si>
    <t>Visual-approach slope indicator system</t>
  </si>
  <si>
    <t>AP22201</t>
  </si>
  <si>
    <t>Minimum eye height over the threshold (MEHT)</t>
  </si>
  <si>
    <t>Minimum Eye Height over the Threshold</t>
  </si>
  <si>
    <t>AIP AD 2.14.4</t>
  </si>
  <si>
    <t>AP22202</t>
  </si>
  <si>
    <t>Geographical location of the visual-approach slope indicator system</t>
  </si>
  <si>
    <t>AIP AD 2.14.4
ICAO Annex 4 Chapter 12.10.5.3
Chapter 13.6.1 n)</t>
  </si>
  <si>
    <t>AP22203</t>
  </si>
  <si>
    <t>The nominal-approach slope angle(s)</t>
  </si>
  <si>
    <t>AP22204</t>
  </si>
  <si>
    <t>The type of visual glide slope indicator (VGSI), visual approach slope indicator (VASI), precision approach path indicator (PAPI), etc.</t>
  </si>
  <si>
    <t>AP22205</t>
  </si>
  <si>
    <t>Displacement angle</t>
  </si>
  <si>
    <t>Where the axis of the system is not parallel to the RWY centre line, the angle of and the direction of displacement, i.e. left or right</t>
  </si>
  <si>
    <t>AP22206</t>
  </si>
  <si>
    <t>Displacement direction</t>
  </si>
  <si>
    <t>AP22207</t>
  </si>
  <si>
    <t>Any other information on visual-approach slope indicator system (e.g. number of lighting elements).</t>
  </si>
  <si>
    <t>AP22210</t>
  </si>
  <si>
    <t>Arresting gear</t>
  </si>
  <si>
    <t>The geographical location of the arresting-gear cable across the RWY</t>
  </si>
  <si>
    <t>AP22220</t>
  </si>
  <si>
    <t>Arresting system</t>
  </si>
  <si>
    <t>High-energy-absorbing material located at the end of a RWY or SWY, designed to be crushed under the weight of an aeroplane as the material exerts deceleration forces on the aircraft landing gear</t>
  </si>
  <si>
    <t>AP22221</t>
  </si>
  <si>
    <t>Geographical location of the arresting system</t>
  </si>
  <si>
    <t>AP22222</t>
  </si>
  <si>
    <t>Setback</t>
  </si>
  <si>
    <t>Setback of the arresting system</t>
  </si>
  <si>
    <t>AIP AD 2.12.12</t>
  </si>
  <si>
    <t>AP22223</t>
  </si>
  <si>
    <t>The longitudinal extent of the arresting system</t>
  </si>
  <si>
    <t>AP22224</t>
  </si>
  <si>
    <t>The transversal extent of the arresting system</t>
  </si>
  <si>
    <t>AP22230</t>
  </si>
  <si>
    <t>Any other information on the RWY direction</t>
  </si>
  <si>
    <t>AP23000</t>
  </si>
  <si>
    <t>Radio altimeter area</t>
  </si>
  <si>
    <t>A radio altimeter operating area is a rectangular area at least 300m long before the threshold of a precision approach runway to accommodate aeroplanes making auto-coupled approaches and automatic landings (irrespective of weather conditions)</t>
  </si>
  <si>
    <t>AP23010</t>
  </si>
  <si>
    <t>The longitudinal extent of the radio altimeter area</t>
  </si>
  <si>
    <t>AP23020</t>
  </si>
  <si>
    <t>The transversal extent of the radio altimeter area</t>
  </si>
  <si>
    <t>AP23030</t>
  </si>
  <si>
    <t>Geographical location of the radio altimeter area</t>
  </si>
  <si>
    <t>AP41000</t>
  </si>
  <si>
    <t>FATO</t>
  </si>
  <si>
    <t>The final-approach and take-off area is a defined area over which the final phase of the approach manoeuvre before hover or landing is completed and from which the take-off manoeuvre is commenced; where the FATO is used by helicopters operated in performance class 1, the defined area includes the rejected take-off area available.</t>
  </si>
  <si>
    <t>AP41010</t>
  </si>
  <si>
    <t>Threshold point</t>
  </si>
  <si>
    <t>The beginning of the portion of the FATO, usable for landing</t>
  </si>
  <si>
    <t>AP41011</t>
  </si>
  <si>
    <t>Geographical location of the FATO threshold point</t>
  </si>
  <si>
    <t>AIP AD 2.16.1
ICAO Annex 4 Chapter 13.6.1 f)</t>
  </si>
  <si>
    <t>AP41012</t>
  </si>
  <si>
    <t>Elevation of the FATO threshold</t>
  </si>
  <si>
    <t>for heliports with or without a PinS approach</t>
  </si>
  <si>
    <t>AIP AD 2.16.2
ICAO Annex 4 Chapter 13.6.1 c)</t>
  </si>
  <si>
    <t>for heliports intended to be operated in accordance with ICAO Annex 14, vol.2</t>
  </si>
  <si>
    <t>AP41013</t>
  </si>
  <si>
    <t>WGS-84 geoid undulation at the FATO threshold position</t>
  </si>
  <si>
    <t>AIP AD 2.16.1
ICAO Annex 4 Chapter 13.6.1 c)</t>
  </si>
  <si>
    <t>AP41020</t>
  </si>
  <si>
    <t>PROP</t>
  </si>
  <si>
    <t>Departure end of the runway (DER)</t>
  </si>
  <si>
    <t>The end of the area declared suitable for take-off (i.e. the end of the RWY or, where a clearway is provided, the end of the clearway or the end of the FATO area)</t>
  </si>
  <si>
    <t>AP41021</t>
  </si>
  <si>
    <t>Geographical location of the DER</t>
  </si>
  <si>
    <t>ICAO Doc 8168
vol. II Chapter 2.3.2</t>
  </si>
  <si>
    <t>AP41022</t>
  </si>
  <si>
    <t>The elevation of the DER is the higher of the elevations of the beginning and end of the RWY/FATO.</t>
  </si>
  <si>
    <t>AP41030</t>
  </si>
  <si>
    <t>Type of FATO according to ICAO Heliport Manual (Doc 9261)</t>
  </si>
  <si>
    <t>AP41040</t>
  </si>
  <si>
    <t>Designation</t>
  </si>
  <si>
    <t>The full textual designator of the landing and take-off area.</t>
  </si>
  <si>
    <t>AP41050</t>
  </si>
  <si>
    <t>Length or diameter</t>
  </si>
  <si>
    <t>The longitudinal extent or diameter of FATO</t>
  </si>
  <si>
    <t>AIP AD 2.16.3
ICAO Annex 4 Chapter 13.6.2 c)</t>
  </si>
  <si>
    <t>AP41060</t>
  </si>
  <si>
    <t>The transversal extent of FATO</t>
  </si>
  <si>
    <t>AP41070</t>
  </si>
  <si>
    <t>Geographical location of the FATO element</t>
  </si>
  <si>
    <t>ICAO Annex 4 Chapter 4.9.1 l)
Chapter 13.6.2 c)</t>
  </si>
  <si>
    <t>AP41080</t>
  </si>
  <si>
    <t>The slope of FATO</t>
  </si>
  <si>
    <t>AIP AD 2.16.7
ICAO Annex 4 Chapter 13.6.2 c)</t>
  </si>
  <si>
    <t>AP41090</t>
  </si>
  <si>
    <t>The surface type of FATO</t>
  </si>
  <si>
    <t>AP41100</t>
  </si>
  <si>
    <t>The true bearing of FATO</t>
  </si>
  <si>
    <t>AIP AD 2.16.4
ICAO Annex 4 Chapter 13.6.2 c)</t>
  </si>
  <si>
    <t>AP41110</t>
  </si>
  <si>
    <t>AP41111</t>
  </si>
  <si>
    <t>Take-off distance available (TODAH)</t>
  </si>
  <si>
    <t>The FATO length plus the helicopter clearway length (if provided)</t>
  </si>
  <si>
    <t>And, if applicable, alternative reduced declared distances</t>
  </si>
  <si>
    <t>AIP AD 2.16.5</t>
  </si>
  <si>
    <t>AP41112</t>
  </si>
  <si>
    <t>Rejected take-off distance available (RTODAH)</t>
  </si>
  <si>
    <t>The length of FATO, declared available and suitable for helicopters operated in performance class 1, to complete a rejected take-off</t>
  </si>
  <si>
    <t>AP41113</t>
  </si>
  <si>
    <t>Landing distance available (LDAH)</t>
  </si>
  <si>
    <t>The length of FATO plus any additional area declared available and suitable for helicopters to complete the landing manoeuvre from a defined height</t>
  </si>
  <si>
    <t>AP41114</t>
  </si>
  <si>
    <t>AP41120</t>
  </si>
  <si>
    <t>FATO marking</t>
  </si>
  <si>
    <t>AP41121</t>
  </si>
  <si>
    <t>Description of the FATO markings</t>
  </si>
  <si>
    <t>AIP AD 2.16.3</t>
  </si>
  <si>
    <t>AP41130</t>
  </si>
  <si>
    <t>ICAO Annex 14 Volume II Chapter 5.3.3
AIP AD 2.16.6</t>
  </si>
  <si>
    <t>AP41131</t>
  </si>
  <si>
    <t>Classification of the approach lighting system, using as criteria Regulation (EU) No 139/2014 and CS-ADR-DSN, specifically CS ADR-DSN.M.625 and CS ADR-DSN.M.626</t>
  </si>
  <si>
    <t>AP41132</t>
  </si>
  <si>
    <t>AP41133</t>
  </si>
  <si>
    <t>AP41134</t>
  </si>
  <si>
    <t>AP41140</t>
  </si>
  <si>
    <t>FATO lighting system</t>
  </si>
  <si>
    <t>A FATO lighting system is to provide to the pilot operating at night an indication of the shape, location and extent of the FATO</t>
  </si>
  <si>
    <t>ICAO Annex 14 Volume II Chapter 5.3.7
AIP AD 2.16.6</t>
  </si>
  <si>
    <t>AP41141</t>
  </si>
  <si>
    <t>Description of the FATO lighting system</t>
  </si>
  <si>
    <t>AP41142</t>
  </si>
  <si>
    <t>Geographical location of each individual light of the FATO lighting system</t>
  </si>
  <si>
    <t>AP41150</t>
  </si>
  <si>
    <t>Aiming point lights</t>
  </si>
  <si>
    <t>An aiming point light is to provide a visual cue indicating to the pilot by night the preferred approach/departure direction, the point to which the helicopter approaches to a hover before positioning to a TLOF where a touchdown can be made, and that the surface of the FATO is not intended for touchdown</t>
  </si>
  <si>
    <t>ICAO Annex 14 Volume II Chapter 5.3.8
AIP AD 2.16.6</t>
  </si>
  <si>
    <t>AP41151</t>
  </si>
  <si>
    <t>Description of the aiming point lights</t>
  </si>
  <si>
    <t>AP41152</t>
  </si>
  <si>
    <t>Geographical location of each individual light of the aiming point lights</t>
  </si>
  <si>
    <t>AP41160</t>
  </si>
  <si>
    <t>Operational status of FATO (open, closed, abandoned)</t>
  </si>
  <si>
    <t>AP41170</t>
  </si>
  <si>
    <t>Any other information on FATO</t>
  </si>
  <si>
    <t>AP42000</t>
  </si>
  <si>
    <t>TLOF</t>
  </si>
  <si>
    <t>The Touchdown and lift-off area is an area on which a helicopter may touch down or lift off</t>
  </si>
  <si>
    <t>AP42010</t>
  </si>
  <si>
    <t>The full textual designator of TLOF</t>
  </si>
  <si>
    <t>AP42020</t>
  </si>
  <si>
    <t>Centre point</t>
  </si>
  <si>
    <t>AP42021</t>
  </si>
  <si>
    <t>Geographical location of the TLOF threshold point</t>
  </si>
  <si>
    <t>AIP AD 2.16.1
ICAO Annex 4 Chapter 13.6.1 b) c)</t>
  </si>
  <si>
    <t>AP42022</t>
  </si>
  <si>
    <t>Elevation of the TLOF threshold</t>
  </si>
  <si>
    <t>AIP AD 2.16.2
ICAO Annex 4 Chapter 13.6.1 b) c)</t>
  </si>
  <si>
    <t>AP42023</t>
  </si>
  <si>
    <t>The WGS-84 geoid undulation TLOF centre point position</t>
  </si>
  <si>
    <t>AP42030</t>
  </si>
  <si>
    <t>The longitudinal extent or diameter of TLOF</t>
  </si>
  <si>
    <t>AIP AD 2.16.3
ICAO Annex 4 Chapter 13.6.1 b)</t>
  </si>
  <si>
    <t>AP42040</t>
  </si>
  <si>
    <t>The transversal extent of TLOF</t>
  </si>
  <si>
    <t>AP42050</t>
  </si>
  <si>
    <t>The geographical location of the TLOF element</t>
  </si>
  <si>
    <t>ICAO Annex 4 Chapter 13.6.2 b) c) f)</t>
  </si>
  <si>
    <t>AP42060</t>
  </si>
  <si>
    <t>The slope of TLOF</t>
  </si>
  <si>
    <t>AIP AD 2.16.7
AIXM 5.1.1
ICAO Annex 4 Chapter 13.6.2 b)</t>
  </si>
  <si>
    <t>AP42070</t>
  </si>
  <si>
    <t>The surface type of TLOF</t>
  </si>
  <si>
    <t>AIP AD 2.16.3
ICAO Annex 4 Chapter 13.6.2 b)</t>
  </si>
  <si>
    <t>AP42080</t>
  </si>
  <si>
    <t>Bearing strength</t>
  </si>
  <si>
    <t>The bearing strength of TLOF</t>
  </si>
  <si>
    <t xml:space="preserve">AIP AD 2.16.3
ICAO Annex 4 Chapter 13.6.2 b) </t>
  </si>
  <si>
    <t>1 ton</t>
  </si>
  <si>
    <t>AP42090</t>
  </si>
  <si>
    <t>Visual-approach slope indicator system type</t>
  </si>
  <si>
    <t>Type of the visual-approach slope indicator system</t>
  </si>
  <si>
    <t>AP42100</t>
  </si>
  <si>
    <t>Marking</t>
  </si>
  <si>
    <t>AP42101</t>
  </si>
  <si>
    <t>Description of the TLOF markings</t>
  </si>
  <si>
    <t>AP42102</t>
  </si>
  <si>
    <t>The geographical location of the TLOF markings</t>
  </si>
  <si>
    <t>ICAO Annex 4 Chapter 13.6.2 g)</t>
  </si>
  <si>
    <t>AP42110</t>
  </si>
  <si>
    <t>TLOF lighting system</t>
  </si>
  <si>
    <t>A TLOF lighting system is to provide illumination of the TLOF and required elements within.</t>
  </si>
  <si>
    <t>ICAO Annex 14 Volume II Chapter 5.3.9
AIP AD 2.16.6</t>
  </si>
  <si>
    <t>AP42111</t>
  </si>
  <si>
    <t>Description of the TLOF lighting system</t>
  </si>
  <si>
    <t>AP42112</t>
  </si>
  <si>
    <t>Geographical location of each individual light of the TLOF lighting system.</t>
  </si>
  <si>
    <t>AP42120</t>
  </si>
  <si>
    <t>Any other information on TLOF</t>
  </si>
  <si>
    <t>AP43000</t>
  </si>
  <si>
    <t>Safety area</t>
  </si>
  <si>
    <t>A defined area on a heliport surrounding the FATO, which is free of obstacles, other than those required for air navigation purposes, and intended to reduce the risk of damage to helicopters accidentally diverging from the FATO</t>
  </si>
  <si>
    <t>AP43010</t>
  </si>
  <si>
    <t>The longitudinal extent of the safety area</t>
  </si>
  <si>
    <t>ICAO Annex 4 Chapter 13.6.2 d)</t>
  </si>
  <si>
    <t>AP43020</t>
  </si>
  <si>
    <t>The transversal extent of the safety area</t>
  </si>
  <si>
    <t>AP43030</t>
  </si>
  <si>
    <t>The surface type of the safety area</t>
  </si>
  <si>
    <t>AP43040</t>
  </si>
  <si>
    <t>The geographical location of the safety area</t>
  </si>
  <si>
    <t>AP44000</t>
  </si>
  <si>
    <t>Helicopter clearway</t>
  </si>
  <si>
    <t>A defined area on the ground or water, selected and/or prepared as a suitable area over which a helicopter operated in performance class 1 may accelerate and achieve a specific height</t>
  </si>
  <si>
    <t>AP44010</t>
  </si>
  <si>
    <t>The longitudinal extent of the helicopter clearway</t>
  </si>
  <si>
    <t>ICAO Annex 4 Chapter 13.6.2 e)</t>
  </si>
  <si>
    <t>AP44020</t>
  </si>
  <si>
    <t>The vertical profile (or slope) of the helicopter clearway</t>
  </si>
  <si>
    <t>AP61000</t>
  </si>
  <si>
    <t>Apron</t>
  </si>
  <si>
    <t>A defined area on a land aerodrome, intended to accommodate aircraft as regards loading or unloading passengers, mail or cargo, fuelling, parking or maintenance</t>
  </si>
  <si>
    <t>AP61010</t>
  </si>
  <si>
    <t>The full textual name or designator used to identify an apron at an aerodrome/heliport</t>
  </si>
  <si>
    <t>AIP AD 2.8.1</t>
  </si>
  <si>
    <t>AP61020</t>
  </si>
  <si>
    <t>Geographical location of the apron element</t>
  </si>
  <si>
    <t>ICAO Annex 4 Chapter 4.9.1 f)
Chapter 5.5.4.2 c)
Chapter 13.6.1 e)
Chapter 14.6 b)
Chapter 15.6 b)</t>
  </si>
  <si>
    <t>AP61030</t>
  </si>
  <si>
    <t>Classification of the primary use of the apron</t>
  </si>
  <si>
    <t>AP61040</t>
  </si>
  <si>
    <t>Usage restriction (prohibition) for a specified aircraft type</t>
  </si>
  <si>
    <t>AIXM 5.1.1
ICAO Annex 4 Chapter 13.6.1 e)
Chapter 14.6 b)
Chapter 15.6 b)</t>
  </si>
  <si>
    <t>AP61050</t>
  </si>
  <si>
    <t>The surface type of the apron</t>
  </si>
  <si>
    <t>AIP AD 2.8.1
ICAO Annex 4 Chapter 13.6.1 e)
Chapter 14.6 b)
Chapter 15.6 b)</t>
  </si>
  <si>
    <t>AP61060</t>
  </si>
  <si>
    <t>AP61061</t>
  </si>
  <si>
    <t>TYP
DESC</t>
  </si>
  <si>
    <t>Pavement classification number of the apron (for movement of aircraft of apron mass greater than 5700 KG)</t>
  </si>
  <si>
    <t>AP61062</t>
  </si>
  <si>
    <t>AP61063</t>
  </si>
  <si>
    <t>Subgrade strength category of the apron</t>
  </si>
  <si>
    <t>AP61064</t>
  </si>
  <si>
    <t>AP61065</t>
  </si>
  <si>
    <t>The evaluation method used to determine the apron strength</t>
  </si>
  <si>
    <t>AP61066</t>
  </si>
  <si>
    <t>AP61067</t>
  </si>
  <si>
    <t>AP61070</t>
  </si>
  <si>
    <t>The elevation of the apron</t>
  </si>
  <si>
    <t>ICAO Annex 4
Chapter 13.6.1 b)
Chapter 14.6 a)
Chapter 15.6 a)</t>
  </si>
  <si>
    <t>AP61080</t>
  </si>
  <si>
    <t>Operational status of the apron (open, closed, abandoned)</t>
  </si>
  <si>
    <t>AP61090</t>
  </si>
  <si>
    <t>Any other information on the apron</t>
  </si>
  <si>
    <t>AIP AD 2.8.6</t>
  </si>
  <si>
    <t>AP62000</t>
  </si>
  <si>
    <t>Taxiway</t>
  </si>
  <si>
    <t>A defined path on a land aerodrome, established for the taxiing of aircraft and intended to provide a link between one part of the aerodrome and another</t>
  </si>
  <si>
    <t>AP62010</t>
  </si>
  <si>
    <t>The full textual designator of the taxiway</t>
  </si>
  <si>
    <t>AIP AD 2.8.2
ICAO Annex 4 Chapter 15.6 d)</t>
  </si>
  <si>
    <t>AP62020</t>
  </si>
  <si>
    <t>The transversal extent of the taxiway</t>
  </si>
  <si>
    <t>AIP AD 2.8.2
ICAO Annex 4 Chapter 13.6.1 g)</t>
  </si>
  <si>
    <t>AP62030</t>
  </si>
  <si>
    <t>Geographical location of the taxiway element</t>
  </si>
  <si>
    <t>ICAO Annex 4 Chapter 4.9.1 f)
Chapter 5.5.4.2 f)
Chapter 13.6.1 g)</t>
  </si>
  <si>
    <t>AP62040</t>
  </si>
  <si>
    <t>Bridge</t>
  </si>
  <si>
    <t>Type of the bridge (none, overpass, underpass)</t>
  </si>
  <si>
    <t>AP62050</t>
  </si>
  <si>
    <t>The surface type of the taxiway</t>
  </si>
  <si>
    <t>AIP AD 2.8.2
ICAO Annex 4 Chapter 13.6.1 g)
Chapter 14.6 d)</t>
  </si>
  <si>
    <t>AP62060</t>
  </si>
  <si>
    <t>AP62061</t>
  </si>
  <si>
    <t>Pavement classification number of the taxiway (for movement of aircraft of apron mass greater than 5700 KG)</t>
  </si>
  <si>
    <t>AP62062</t>
  </si>
  <si>
    <t>AP62063</t>
  </si>
  <si>
    <t>Subgrade strength category of the taxiway</t>
  </si>
  <si>
    <t>AP62064</t>
  </si>
  <si>
    <t>AP62065</t>
  </si>
  <si>
    <t>The evaluation method used to determine the taxiway strength</t>
  </si>
  <si>
    <t>AP62066</t>
  </si>
  <si>
    <t>AP62067</t>
  </si>
  <si>
    <t>AP62070</t>
  </si>
  <si>
    <t>Aircraft restrictions</t>
  </si>
  <si>
    <t>AIXM 5.1.1
ICAO Annex 4 Chapter 13.6.1 g)
Chapter 14.6 d)</t>
  </si>
  <si>
    <t>AP62075</t>
  </si>
  <si>
    <t>Reference code letter</t>
  </si>
  <si>
    <t>AP62080</t>
  </si>
  <si>
    <t>NPA
GRP
PROP</t>
  </si>
  <si>
    <t>Wing tips extension</t>
  </si>
  <si>
    <t>AP62081</t>
  </si>
  <si>
    <t>For aerodromes accommodating aeroplanes with folding wing tips, the location where to extend the wing tips</t>
  </si>
  <si>
    <t>AP62090</t>
  </si>
  <si>
    <t>AP62091</t>
  </si>
  <si>
    <t>Geographical coordinates of the taxiway centre line points</t>
  </si>
  <si>
    <t>ICAO Annex 4 Chapter 13.6.1 i)
Chapter 14.6 g) 
Chapter 15.6 f)</t>
  </si>
  <si>
    <t>AP62092</t>
  </si>
  <si>
    <t>Elevation of taxiway centre line points</t>
  </si>
  <si>
    <t>AP62100</t>
  </si>
  <si>
    <t>An area adjacent to the edge of a pavement, so prepared as to provide a transition between the pavement and the adjacent surface</t>
  </si>
  <si>
    <t>AP62101</t>
  </si>
  <si>
    <t>Geographical location of the taxiway shoulder</t>
  </si>
  <si>
    <t>AP62102</t>
  </si>
  <si>
    <t>Surface type of taxiway shoulder</t>
  </si>
  <si>
    <t>AP62103</t>
  </si>
  <si>
    <t>The width of the taxiway shoulder</t>
  </si>
  <si>
    <t>AP62110</t>
  </si>
  <si>
    <t>Guidance lines</t>
  </si>
  <si>
    <t>AP62111</t>
  </si>
  <si>
    <t>Geographical location of the guidance lines</t>
  </si>
  <si>
    <t>ICAO Annex 4 Chapter 13.6.1 g)
Chapter 14.6 d)</t>
  </si>
  <si>
    <t>AP62112</t>
  </si>
  <si>
    <t>Colour of taxiway guidance lines</t>
  </si>
  <si>
    <t>AP62113</t>
  </si>
  <si>
    <t>Style of taxiway guidance lines</t>
  </si>
  <si>
    <t>AP62114</t>
  </si>
  <si>
    <t>Wingspan</t>
  </si>
  <si>
    <t>ICAO Annex 4 Chapter 14.6 d)</t>
  </si>
  <si>
    <t>AP62115</t>
  </si>
  <si>
    <t>Maximum speed</t>
  </si>
  <si>
    <t>AP62116</t>
  </si>
  <si>
    <t>Direction of taxiway guidance lines</t>
  </si>
  <si>
    <t>AP62117</t>
  </si>
  <si>
    <t>Any other information on the taxiway guidance lines</t>
  </si>
  <si>
    <t>AIP AD 2.9.1</t>
  </si>
  <si>
    <t>AP62120</t>
  </si>
  <si>
    <t>Intermediate-holding-position marking line</t>
  </si>
  <si>
    <t>Intermediate holding position marking line</t>
  </si>
  <si>
    <t>AP62130</t>
  </si>
  <si>
    <t>Taxiway marking</t>
  </si>
  <si>
    <t>AP62131</t>
  </si>
  <si>
    <t>Description of taxiway marking</t>
  </si>
  <si>
    <t>AP62140</t>
  </si>
  <si>
    <t>Taxiway edge lights</t>
  </si>
  <si>
    <t>AP62141</t>
  </si>
  <si>
    <t>Description of the taxiway edge lights</t>
  </si>
  <si>
    <t>AIP AD 2.15.3</t>
  </si>
  <si>
    <t>AP62142</t>
  </si>
  <si>
    <t>Colour of the taxiway edge lights</t>
  </si>
  <si>
    <t>AP62143</t>
  </si>
  <si>
    <t>Intensity of the taxiway edge lights</t>
  </si>
  <si>
    <t>AP62144</t>
  </si>
  <si>
    <t>Geographical location of each individual light of the taxiway edge lights</t>
  </si>
  <si>
    <t>AP62150</t>
  </si>
  <si>
    <t>Taxiway centre line lights</t>
  </si>
  <si>
    <t>AP62151</t>
  </si>
  <si>
    <t>Description of the taxiway centre line lights</t>
  </si>
  <si>
    <t>AP62152</t>
  </si>
  <si>
    <t>Colour of the taxiway centre line lights</t>
  </si>
  <si>
    <t>AP62153</t>
  </si>
  <si>
    <t>Intensity of the taxiway centre line lights</t>
  </si>
  <si>
    <t>AP62154</t>
  </si>
  <si>
    <t>Geographical location of each individual light of the taxiway centre line lights</t>
  </si>
  <si>
    <t>AP62160</t>
  </si>
  <si>
    <t>Stop bars</t>
  </si>
  <si>
    <t>A series of unidirectional red lights, embedded in the pavement, right angles to the taxiway centerline, at the associated runway holding position.</t>
  </si>
  <si>
    <t>AP62161</t>
  </si>
  <si>
    <t>Description of the stop bars</t>
  </si>
  <si>
    <t>AIP AD 2.9.3</t>
  </si>
  <si>
    <t>AP62162</t>
  </si>
  <si>
    <t>Location of the stop bars</t>
  </si>
  <si>
    <t>ICAO Annex 4 Chapter 13.6.1 g) 
Chapter 14.6 d)
Chapter 15.6 d)</t>
  </si>
  <si>
    <t>AP62170</t>
  </si>
  <si>
    <t>RWY guard lights</t>
  </si>
  <si>
    <t>AP62171</t>
  </si>
  <si>
    <t>Description of the RWY guard lights and other RWY protection measures</t>
  </si>
  <si>
    <t>AP62172</t>
  </si>
  <si>
    <t>Point
Line</t>
  </si>
  <si>
    <t>Location of the stop bar</t>
  </si>
  <si>
    <t>AP62180</t>
  </si>
  <si>
    <t>RWY holding position</t>
  </si>
  <si>
    <t>A designated position intended to protect a RWY, an obstacle limitation surface, or an instrument landing system (ILS)/microwave landing system (MLS) critical/sensitive area, at which taxiing aircraft and vehicles shall stop and hold, unless otherwise authorised by the aerodrome control tower</t>
  </si>
  <si>
    <t>AP62181</t>
  </si>
  <si>
    <t>Designator of the RWY holding position</t>
  </si>
  <si>
    <t>ICAO Annex 4 Chapter 13.6.1 g)
Chapter 14.6 d)
Chapter 15.6 d)</t>
  </si>
  <si>
    <t>AP62182</t>
  </si>
  <si>
    <t>Geographical location of the RWY holding position</t>
  </si>
  <si>
    <t>AP62183</t>
  </si>
  <si>
    <t>Protected RWY</t>
  </si>
  <si>
    <t>Designator of the RWY protected</t>
  </si>
  <si>
    <t>AP62184</t>
  </si>
  <si>
    <t>Cat stop</t>
  </si>
  <si>
    <t>Category (CAT) of the RWY (0, I, II, III)</t>
  </si>
  <si>
    <t>AP62185</t>
  </si>
  <si>
    <t>RWY ahead text</t>
  </si>
  <si>
    <t>Actual text as in the marking; e.g. ‘RWY AHEAD’ or ‘RUNWAY AHEAD’</t>
  </si>
  <si>
    <t>AP62190</t>
  </si>
  <si>
    <t>Intermediate holding position</t>
  </si>
  <si>
    <t>A designated position intended for traffic control, at which taxiing aircraft and vehicles shall stop and hold until further cleared to proceed, when so instructed by the aerodrome control tower</t>
  </si>
  <si>
    <t>AP62191</t>
  </si>
  <si>
    <t>Designator of the intermediate holding position</t>
  </si>
  <si>
    <t>AP62192</t>
  </si>
  <si>
    <t>Geographical location of the intermediate holding position</t>
  </si>
  <si>
    <t>AP62200</t>
  </si>
  <si>
    <t>Operational status of the taxiway (open, closed, abandoned)</t>
  </si>
  <si>
    <t>AP62210</t>
  </si>
  <si>
    <t>Any other information on the taxiway</t>
  </si>
  <si>
    <t>AP63000</t>
  </si>
  <si>
    <t>Helicopter ground taxiway</t>
  </si>
  <si>
    <t>A ground taxiway intended for the ground movement of wheeled undercarriage helicopters.</t>
  </si>
  <si>
    <t>AP63010</t>
  </si>
  <si>
    <t>The full textual designator of the helicopter ground taxiway</t>
  </si>
  <si>
    <t>ICAO Annex 4 Chapter 13.6.1 g)</t>
  </si>
  <si>
    <t>AP63020</t>
  </si>
  <si>
    <t>Geographical location of the helicopter ground centre line taxiway points</t>
  </si>
  <si>
    <t>AP63030</t>
  </si>
  <si>
    <t>Elevation of the helicopter ground taxiway</t>
  </si>
  <si>
    <t>AP63040</t>
  </si>
  <si>
    <t>The transversal extent of the helicopter ground taxiway</t>
  </si>
  <si>
    <t>AP63050</t>
  </si>
  <si>
    <t>The surface type of the helicopter ground taxiway</t>
  </si>
  <si>
    <t>AP63060</t>
  </si>
  <si>
    <t>Intersection marking line</t>
  </si>
  <si>
    <t>Helicopter ground taxiway intersection marking line</t>
  </si>
  <si>
    <t>AP63070</t>
  </si>
  <si>
    <t>AP63071</t>
  </si>
  <si>
    <t>Description of helicopter ground taxiway light</t>
  </si>
  <si>
    <t>AP63072</t>
  </si>
  <si>
    <t>Geographical location of each individual light of the helicopter ground taxiway lights</t>
  </si>
  <si>
    <t>AP63080</t>
  </si>
  <si>
    <t>AP63081</t>
  </si>
  <si>
    <t>Description of helicopter ground taxiway marking</t>
  </si>
  <si>
    <t>AP63082</t>
  </si>
  <si>
    <t>The geographical location of helicopter ground taxiway markings</t>
  </si>
  <si>
    <t>AP64000</t>
  </si>
  <si>
    <t>Helicopter air taxiway</t>
  </si>
  <si>
    <t>A defined path on the surface, established for the air taxiing of helicopters</t>
  </si>
  <si>
    <t>AP64010</t>
  </si>
  <si>
    <t>The full textual designator of helicopter air taxiway</t>
  </si>
  <si>
    <t>AIP AD 2.8.2
AIP AD 2.16.3
ICAO Annex 4 Chapter 13.6.1 g)</t>
  </si>
  <si>
    <t>AP64020</t>
  </si>
  <si>
    <t>Geographical location of helicopter air taxiway center line points</t>
  </si>
  <si>
    <t>AP64030</t>
  </si>
  <si>
    <t>Elevation of helicopter air taxiway</t>
  </si>
  <si>
    <t>AP64040</t>
  </si>
  <si>
    <t>The transversal extent of the helicopter air taxiway</t>
  </si>
  <si>
    <t>AP64050</t>
  </si>
  <si>
    <t>The surface type of helicopter air taxiway</t>
  </si>
  <si>
    <t>AP64060</t>
  </si>
  <si>
    <t>AP64061</t>
  </si>
  <si>
    <t>Description of helicopter air taxiway lighting</t>
  </si>
  <si>
    <t>AIP AD 2.15.3
ICAO Annex 4 Chapter 13.6.1 g)</t>
  </si>
  <si>
    <t>AP64062</t>
  </si>
  <si>
    <t>Geographical location of each individual light of the helicopter air taxiway  lights</t>
  </si>
  <si>
    <t>AP64070</t>
  </si>
  <si>
    <t>AP64071</t>
  </si>
  <si>
    <t>Description of helicopter air taxiway marking</t>
  </si>
  <si>
    <t>AP64072</t>
  </si>
  <si>
    <t>The geographical location of helicopter airway taxiway markings</t>
  </si>
  <si>
    <t>AP65000</t>
  </si>
  <si>
    <t>Helicopter air transit routes</t>
  </si>
  <si>
    <t>A defined path established for the movement of helicopters from one part of a heliport to another; a taxiing route includes a helicopter air or ground TWY centred on the taxiing route.</t>
  </si>
  <si>
    <t>AP65010</t>
  </si>
  <si>
    <t>Designator of helicopter air transit route</t>
  </si>
  <si>
    <t>AP65020</t>
  </si>
  <si>
    <t>Geographical location of helicopter air transit route</t>
  </si>
  <si>
    <t>AP65030</t>
  </si>
  <si>
    <t>The transversal extent of the helicopter air transit route</t>
  </si>
  <si>
    <t>AP66000</t>
  </si>
  <si>
    <t>INS checkpoint</t>
  </si>
  <si>
    <t>INS checkpoint markings are provided to allow data input or calibration of the aircraft INS</t>
  </si>
  <si>
    <t>AP66010</t>
  </si>
  <si>
    <t>Geographical location of the INS check point</t>
  </si>
  <si>
    <t>Where available</t>
  </si>
  <si>
    <t>AIP AD 2.8.5</t>
  </si>
  <si>
    <t>AP66020</t>
  </si>
  <si>
    <t>Any other information on the INS check point</t>
  </si>
  <si>
    <t>AP67000</t>
  </si>
  <si>
    <t>VOR checkpoint</t>
  </si>
  <si>
    <t>A VOR test transmits a test signal used to determine the accuracy of a VOR receiver on the ground</t>
  </si>
  <si>
    <t>AP67010</t>
  </si>
  <si>
    <t>Geographical location of the VOR check point</t>
  </si>
  <si>
    <t>AIP AD 2.8.4</t>
  </si>
  <si>
    <t>AP67020</t>
  </si>
  <si>
    <t>Frequency of the VOR check point</t>
  </si>
  <si>
    <t>ICAO Annex 4 Chapter 13.6.1 r)
Chapter 14.6 l)
Chapter 15.6 K)</t>
  </si>
  <si>
    <t>AP67030</t>
  </si>
  <si>
    <t>Any other information on the VOR check point</t>
  </si>
  <si>
    <t>AP68000</t>
  </si>
  <si>
    <t>Altimeter checkpoint</t>
  </si>
  <si>
    <t>A point or area designated at an aerodrome where the checking of an altimeter system can be accomplished</t>
  </si>
  <si>
    <t>AP68010</t>
  </si>
  <si>
    <t>Geographical location of the altimeter checkpoints</t>
  </si>
  <si>
    <t>AIP AD 2.8.3
ICAO Annex 4 Chapter 13.6.1 b)</t>
  </si>
  <si>
    <t>AP68020</t>
  </si>
  <si>
    <t>Elevation of the altimeter checkpoints</t>
  </si>
  <si>
    <t>AP68030</t>
  </si>
  <si>
    <t>Any other information on the altimeter check points</t>
  </si>
  <si>
    <t>AP69000</t>
  </si>
  <si>
    <t>Aircraft stand</t>
  </si>
  <si>
    <t>A designated area on an apron intended to be used for parking an aircraft</t>
  </si>
  <si>
    <t>AP69010</t>
  </si>
  <si>
    <t>Name of the aircraft stand point</t>
  </si>
  <si>
    <t>Aircraft Parking/Docking Chart - ICAO</t>
  </si>
  <si>
    <t>AP69020</t>
  </si>
  <si>
    <t>Aircraft stand points</t>
  </si>
  <si>
    <t>AP69021</t>
  </si>
  <si>
    <t>Geographical location of aircraft stand point</t>
  </si>
  <si>
    <t>ICAO Annex 4 Chapter 13.6.1 i)
Chapter 14.6 c)
Chapter 15.6 c)</t>
  </si>
  <si>
    <t>AP69022</t>
  </si>
  <si>
    <t>Elevation of aircraft stand point</t>
  </si>
  <si>
    <t>Aerodrome Chart - ICAO
Aircraft Parking/Docking Chart - ICAO</t>
  </si>
  <si>
    <t>AP69023</t>
  </si>
  <si>
    <t>Aircraft types</t>
  </si>
  <si>
    <t>Aircraft types indicated by wing span code letters A-F according to ICAO Annex 14. The wing span code letters shall indicate which aircrafts can park at the aircraft stand.</t>
  </si>
  <si>
    <t>AP69030</t>
  </si>
  <si>
    <t>Identification sign</t>
  </si>
  <si>
    <t>Description of the aircraft stand identification sign</t>
  </si>
  <si>
    <t>AP69040</t>
  </si>
  <si>
    <t>Visual docking/parking guidance system</t>
  </si>
  <si>
    <t>Description of the visual docking/parking guidance system at the aircraft stand</t>
  </si>
  <si>
    <t>AP69050</t>
  </si>
  <si>
    <t>Parking-stand area</t>
  </si>
  <si>
    <t>Geographical location of the parking-stand area</t>
  </si>
  <si>
    <t>ICAO Annex 4 Chapter 13.6.1 e)
Chapter 14.6 b)
Chapter 15.6 b)</t>
  </si>
  <si>
    <t>AP69060</t>
  </si>
  <si>
    <t>Jetway</t>
  </si>
  <si>
    <t>Jetway available at the aircraft stand</t>
  </si>
  <si>
    <t>AP69070</t>
  </si>
  <si>
    <t>Fuel</t>
  </si>
  <si>
    <t>Fuel available at the aircraft stand</t>
  </si>
  <si>
    <t>AP69080</t>
  </si>
  <si>
    <t>Ground power</t>
  </si>
  <si>
    <t>Ground power available at the aircraft stand</t>
  </si>
  <si>
    <t>AP69090</t>
  </si>
  <si>
    <t>Towing</t>
  </si>
  <si>
    <t>Towing available at the aircraft stand</t>
  </si>
  <si>
    <t>AP69100</t>
  </si>
  <si>
    <t>Terminal</t>
  </si>
  <si>
    <t>Terminal-building reference</t>
  </si>
  <si>
    <t>AP69110</t>
  </si>
  <si>
    <t>Surface type of the aircraft stand</t>
  </si>
  <si>
    <t>AP69120</t>
  </si>
  <si>
    <t>AP69130</t>
  </si>
  <si>
    <t>AP69131</t>
  </si>
  <si>
    <t>Pavement classification number of the aircraft stand (for movement of aircraft of apron mass greater than 5700 KG)</t>
  </si>
  <si>
    <t>AP69132</t>
  </si>
  <si>
    <t>AP69133</t>
  </si>
  <si>
    <t>Subgrade strength category of the aircraft stand</t>
  </si>
  <si>
    <t>AP69134</t>
  </si>
  <si>
    <t>AP69135</t>
  </si>
  <si>
    <t>The evaluation method used to determine the aircraft stand strength</t>
  </si>
  <si>
    <t>AP69136</t>
  </si>
  <si>
    <t>AP69137</t>
  </si>
  <si>
    <t>AP69140</t>
  </si>
  <si>
    <t>Pushback</t>
  </si>
  <si>
    <t>Pushback (yes, no)</t>
  </si>
  <si>
    <t>ICAO Annex 4 Chapter 15.6 b)</t>
  </si>
  <si>
    <t>AP69150</t>
  </si>
  <si>
    <t>Stand guidance line</t>
  </si>
  <si>
    <t>AP69151</t>
  </si>
  <si>
    <t>Geographical location of the stand guidance line</t>
  </si>
  <si>
    <t>AP69152</t>
  </si>
  <si>
    <t>Elevation of the parking guidance line points</t>
  </si>
  <si>
    <t>AP69153</t>
  </si>
  <si>
    <t>Direction of the stand guidance line</t>
  </si>
  <si>
    <t>AP69154</t>
  </si>
  <si>
    <t>Maximum wingspan of the aircraft</t>
  </si>
  <si>
    <t>AP69155</t>
  </si>
  <si>
    <t>Max Length</t>
  </si>
  <si>
    <t>Maximum length of the aircraft</t>
  </si>
  <si>
    <t>AP69156</t>
  </si>
  <si>
    <t>Colour of the stand guidance line</t>
  </si>
  <si>
    <t>AP69157</t>
  </si>
  <si>
    <t>Style of the stand guidance line</t>
  </si>
  <si>
    <t>AP70000</t>
  </si>
  <si>
    <t>Helicopter stand</t>
  </si>
  <si>
    <t>An aircraft stand that provides for parking a helicopter, and where ground taxi operations are completed, or where the helicopter touches down and lifts off for air taxiing operations.</t>
  </si>
  <si>
    <t>AP70010</t>
  </si>
  <si>
    <t>Name of the helicopter stand</t>
  </si>
  <si>
    <t>ICAO Annex 4 Chapter 13.6.1 e)</t>
  </si>
  <si>
    <t>AP70020</t>
  </si>
  <si>
    <t>Geographical location of the helicopter stand point/INS checkpoints</t>
  </si>
  <si>
    <t>AP71000</t>
  </si>
  <si>
    <t>De-icing area</t>
  </si>
  <si>
    <t>A facility where frost, ice or snow is removed (de-icing) from the aeroplane to provide clean surfaces, and/or where clean surfaces of the aeroplane receive protection (anti-icing) against the formation of frost or ice, and accumulation of snow or slush, for a limited period of time</t>
  </si>
  <si>
    <t>AP71010</t>
  </si>
  <si>
    <t>Identifier of the de-icing area</t>
  </si>
  <si>
    <t>AP71020</t>
  </si>
  <si>
    <t>Geographical location of the de-icing area</t>
  </si>
  <si>
    <t>ICAO Annex 4 Chapter 13.6.1 q)
Chapter 14.6 k)
Chapter 15.6 j)</t>
  </si>
  <si>
    <t>AP71030</t>
  </si>
  <si>
    <t>The surface type of the de-icing area</t>
  </si>
  <si>
    <t>AP71040</t>
  </si>
  <si>
    <t>Id base</t>
  </si>
  <si>
    <t>Name of the underlying TWY, parking stand or apron element</t>
  </si>
  <si>
    <t>AP71050</t>
  </si>
  <si>
    <t>AP81000</t>
  </si>
  <si>
    <t>Communication facility</t>
  </si>
  <si>
    <t>Air traffic services units shall, as necessary, use all available communication facilities to endeavour to establish and maintain communication with an aircraft in a state of emergency, and to request news of the aircraft</t>
  </si>
  <si>
    <t>AIP AD 2.18</t>
  </si>
  <si>
    <t>AP81010</t>
  </si>
  <si>
    <t>Service designation</t>
  </si>
  <si>
    <t>Designation of the service provided</t>
  </si>
  <si>
    <t>AIP AD 2.18.1</t>
  </si>
  <si>
    <t>AP81020</t>
  </si>
  <si>
    <t>Call sign</t>
  </si>
  <si>
    <t>Call sign of the communication facility</t>
  </si>
  <si>
    <t>AIP AD 2.18.2</t>
  </si>
  <si>
    <t>AP81030</t>
  </si>
  <si>
    <t>Channel</t>
  </si>
  <si>
    <t>Channel/frequency of the communication facility</t>
  </si>
  <si>
    <t>AIP AD 2.18.3</t>
  </si>
  <si>
    <t>AP81040</t>
  </si>
  <si>
    <t>SATVOICE numbers</t>
  </si>
  <si>
    <t>The number used to contact an aircraft or ground facility via SATVOICE</t>
  </si>
  <si>
    <t>If available</t>
  </si>
  <si>
    <t>AIP AD 2.18.4</t>
  </si>
  <si>
    <t>AP81050</t>
  </si>
  <si>
    <t>Logon address</t>
  </si>
  <si>
    <t>Logon address of the facility</t>
  </si>
  <si>
    <t>As appropriate</t>
  </si>
  <si>
    <t>AIP AD 2.18.5</t>
  </si>
  <si>
    <t>AP81060</t>
  </si>
  <si>
    <t>Operational hours of the station serving the unit</t>
  </si>
  <si>
    <t>AIP AD 2.18.6</t>
  </si>
  <si>
    <t>AP81070</t>
  </si>
  <si>
    <t>Geographical location of relevant communication facility (e.g. Very high frequency direction-finding station)</t>
  </si>
  <si>
    <t>ICAO Annex 4 Chapter 13.6.1 o)</t>
  </si>
  <si>
    <t>XLS</t>
  </si>
  <si>
    <t>ACG/AES/SI/NAV</t>
  </si>
  <si>
    <t>AP81080</t>
  </si>
  <si>
    <t>Any other information on communication facility</t>
  </si>
  <si>
    <t>AIP AD 2.18.7</t>
  </si>
  <si>
    <t>AP82000</t>
  </si>
  <si>
    <t>Handling services and facilities</t>
  </si>
  <si>
    <t>Detailed description of the handling services and facilities available at the aerodrome</t>
  </si>
  <si>
    <t>AIP AD 2.4</t>
  </si>
  <si>
    <t>AP82010</t>
  </si>
  <si>
    <t>Cargo-handling facilities</t>
  </si>
  <si>
    <t>Description of cargo-handling facilities</t>
  </si>
  <si>
    <t>AIP AD 2.4.1</t>
  </si>
  <si>
    <t>AP82020</t>
  </si>
  <si>
    <t>Fuel and oil types</t>
  </si>
  <si>
    <t>Description of fuel and oil types</t>
  </si>
  <si>
    <t>AIP AD 2.4.2</t>
  </si>
  <si>
    <t>AP82030</t>
  </si>
  <si>
    <t>Fuelling facilities and capacity</t>
  </si>
  <si>
    <t>Description of fuelling facilities and capacity</t>
  </si>
  <si>
    <t>AIP AD 2.4.3</t>
  </si>
  <si>
    <t>AP82040</t>
  </si>
  <si>
    <t>De-icing facilities</t>
  </si>
  <si>
    <t>Description of de-icing facilities</t>
  </si>
  <si>
    <t>AIP AD 2.4.4</t>
  </si>
  <si>
    <t>AP82050</t>
  </si>
  <si>
    <t>Hangar space for visiting aircraft</t>
  </si>
  <si>
    <t>Description of hangar space for visiting aircraft</t>
  </si>
  <si>
    <t>AIP AD 2.4.5</t>
  </si>
  <si>
    <t>AP82060</t>
  </si>
  <si>
    <t>Repair facilities for visiting aircraft</t>
  </si>
  <si>
    <t>Description of repair facilities for visiting aircraft</t>
  </si>
  <si>
    <t>AIP AD 2.4.6</t>
  </si>
  <si>
    <t>AP82070</t>
  </si>
  <si>
    <t>Any other information on handling services and facilities</t>
  </si>
  <si>
    <t>AIP AD 2.4.7</t>
  </si>
  <si>
    <t>AP83000</t>
  </si>
  <si>
    <t>Passenger facilities</t>
  </si>
  <si>
    <t>Passenger facilities available at the aerodrome, provided as a brief description or a reference to other information sources such as a website</t>
  </si>
  <si>
    <t>AIP AD 2.5</t>
  </si>
  <si>
    <t>AP83010</t>
  </si>
  <si>
    <t>Hotel(s)</t>
  </si>
  <si>
    <t>Hotel(s) at or in the vicinity of aerodrome</t>
  </si>
  <si>
    <t>AIP AD 2.5.1</t>
  </si>
  <si>
    <t>AP83020</t>
  </si>
  <si>
    <t>Restaurant(s)</t>
  </si>
  <si>
    <t>Restaurant(s) at or in the vicinity of aerodrome</t>
  </si>
  <si>
    <t>AIP AD 2.5.2</t>
  </si>
  <si>
    <t>AP83030</t>
  </si>
  <si>
    <t>Transportation possibilities</t>
  </si>
  <si>
    <t>Transportation possibilities at or in the vicinity of aerodrome</t>
  </si>
  <si>
    <t>AIP AD 2.5.3</t>
  </si>
  <si>
    <t>AP83040</t>
  </si>
  <si>
    <t>Medical facilities</t>
  </si>
  <si>
    <t>Medical facilities at or in the vicinity of aerodrome</t>
  </si>
  <si>
    <t>AIP AD 2.5.4</t>
  </si>
  <si>
    <t>AP83050</t>
  </si>
  <si>
    <t>Bank and post office</t>
  </si>
  <si>
    <t>Bank and post office at or in the vicinity of aerodrome</t>
  </si>
  <si>
    <t>AIP AD 2.5.5</t>
  </si>
  <si>
    <t>AP83060</t>
  </si>
  <si>
    <t>Tourist office</t>
  </si>
  <si>
    <t>Tourist office at or in the vicinity of aerodrome</t>
  </si>
  <si>
    <t>AIP AD 2.5.6</t>
  </si>
  <si>
    <t>AP83070</t>
  </si>
  <si>
    <t>Any other information on passenger facilities</t>
  </si>
  <si>
    <t>AIP AD 2.5.7</t>
  </si>
  <si>
    <t>AP84000</t>
  </si>
  <si>
    <t>Rescue and firefighting services</t>
  </si>
  <si>
    <t>Detailed description of the rescue and firefighting services and equipment available at the aerodrome</t>
  </si>
  <si>
    <t>AIP AD 2.6</t>
  </si>
  <si>
    <t>AP84010</t>
  </si>
  <si>
    <t>Aerodrome category for firefighting</t>
  </si>
  <si>
    <t>Aerodrome category for firefighting based on the longest aeroplanes normally using the aerodrome and their fuselage width</t>
  </si>
  <si>
    <t>AIP AD 2.6.1</t>
  </si>
  <si>
    <t>AP84020</t>
  </si>
  <si>
    <t>Rescue equipment</t>
  </si>
  <si>
    <t>Description of the rescue equipment</t>
  </si>
  <si>
    <t>AIP AD 2.6.2</t>
  </si>
  <si>
    <t>AP84030</t>
  </si>
  <si>
    <t>Removal of disabled aircraft</t>
  </si>
  <si>
    <t>Description of the capability for removal of disabled aircraft</t>
  </si>
  <si>
    <t>AIP AD 2.6.3</t>
  </si>
  <si>
    <t>AP84040</t>
  </si>
  <si>
    <t>Any other information on rescue and firefighting services</t>
  </si>
  <si>
    <t>AIP AD 2.6.4</t>
  </si>
  <si>
    <t>AP85000</t>
  </si>
  <si>
    <t>Seasonal availability and clearing</t>
  </si>
  <si>
    <t>Detailed description of the equipment and operational priorities established for the clearance of aerodrome movement areas</t>
  </si>
  <si>
    <t>AIP AD 2.7</t>
  </si>
  <si>
    <t>AP85010</t>
  </si>
  <si>
    <t>Type(s) of clearing equipment</t>
  </si>
  <si>
    <t>Type(s) of clearing equipment available at the aerodrome</t>
  </si>
  <si>
    <t>AIP AD 2.7.1</t>
  </si>
  <si>
    <t>AP85020</t>
  </si>
  <si>
    <t>Clearance priorities</t>
  </si>
  <si>
    <t>Description of the clearance priorities</t>
  </si>
  <si>
    <t>AIP AD 2.7.2</t>
  </si>
  <si>
    <t>AP85030</t>
  </si>
  <si>
    <t>Any other information on seasonal availability and clearing</t>
  </si>
  <si>
    <t>AIP AD 2.7.3</t>
  </si>
  <si>
    <t>AP86000</t>
  </si>
  <si>
    <t>Buildings</t>
  </si>
  <si>
    <t>Large buildings, buildings of operational significance and other prominent features at the aerodrome</t>
  </si>
  <si>
    <t>AP86010</t>
  </si>
  <si>
    <t>Name of the building</t>
  </si>
  <si>
    <t>ICAO Annex 4
Chapter 5.5.4.2 c)
Chapter 13.6.1 q)
Chapter 14.6 k)
Chapter 15.6 j)</t>
  </si>
  <si>
    <t>AP86020</t>
  </si>
  <si>
    <t>Geographical location of the building</t>
  </si>
  <si>
    <t>AP86030</t>
  </si>
  <si>
    <t>Type of the building</t>
  </si>
  <si>
    <t>AP86040</t>
  </si>
  <si>
    <t>Elevation of the building</t>
  </si>
  <si>
    <t>AP87000</t>
  </si>
  <si>
    <t>Infrastructure</t>
  </si>
  <si>
    <t>Other structures on/around the aerodrome which might be of interest or could be helpful for orientation</t>
  </si>
  <si>
    <t>AP87010</t>
  </si>
  <si>
    <t>Name of the infrastructure</t>
  </si>
  <si>
    <t>AP87020</t>
  </si>
  <si>
    <t>Geographical location of the infrastructure</t>
  </si>
  <si>
    <t>AP87030</t>
  </si>
  <si>
    <t>Type of the infrastructure (road, railway, pole, navaid, car park)</t>
  </si>
  <si>
    <t>AP87040</t>
  </si>
  <si>
    <t>Elevation of the infrastructure</t>
  </si>
  <si>
    <t>AP88000</t>
  </si>
  <si>
    <t>Topography</t>
  </si>
  <si>
    <t>Topographical structures around the aerodrome which might be of interest or could be helpful for orientation</t>
  </si>
  <si>
    <t>AP88010</t>
  </si>
  <si>
    <t>Name of the topographical structure</t>
  </si>
  <si>
    <t>ICAO Annex 4
Chapter 5.5.5.2</t>
  </si>
  <si>
    <t>AP88020</t>
  </si>
  <si>
    <t>Geographical location of the topographical structure</t>
  </si>
  <si>
    <t>AP88030</t>
  </si>
  <si>
    <t>Type of the topographical structure (hydrography, escarpment, etc.)</t>
  </si>
  <si>
    <t>AP88040</t>
  </si>
  <si>
    <t>Orientation</t>
  </si>
  <si>
    <t>Orientation of an escarpment</t>
  </si>
  <si>
    <t>AP89000</t>
  </si>
  <si>
    <t>Visual segment surface penetration</t>
  </si>
  <si>
    <t>Description of penetrations of the Visual Segment Surface (VSS) in order to identify obstacles that may affect the execution of an instrument approach procedure</t>
  </si>
  <si>
    <t>AIP AD 2.25</t>
  </si>
  <si>
    <t>AP89010</t>
  </si>
  <si>
    <t>Information on visual segment surface penetration, including procedure and procedure minima affected.</t>
  </si>
  <si>
    <t>50 m</t>
  </si>
  <si>
    <t>3 m</t>
  </si>
  <si>
    <t>OB01000</t>
  </si>
  <si>
    <t>All fixed (whether temporary or permanent) and mobile obstacles or parts thereof affecting air navigation in Area 1 (the entire State territory) and Area 2-4 (within the vicinity of an aerodrome)</t>
  </si>
  <si>
    <t>ENR 5.4
AD 2.10</t>
  </si>
  <si>
    <t>OB01010</t>
  </si>
  <si>
    <t>Obstacle identifier</t>
  </si>
  <si>
    <t>Unique identifier of obstacle (name or location)</t>
  </si>
  <si>
    <t>DPS-ID 3, 30b</t>
  </si>
  <si>
    <t>AIP ENR 5.4.1
AIP AD 2.10.1 a)
AIP AD 2.10.3 a)
ICAO Annex 4
Chapter 3.8.4.1 e) 2)
Chapter 3.8.4.2 c) 2)
Chapter 4.9.1 m) 3)
Chapter 5.5.3.2
Chapter 12.10.2.1
KHV §25</t>
  </si>
  <si>
    <t>GP
FORM</t>
  </si>
  <si>
    <t>LReg
BEV
OBS/OP
OBS/Surveyor
AD/OP
AD/Surveyor</t>
  </si>
  <si>
    <t>OB01020</t>
  </si>
  <si>
    <t>Operator/owner</t>
  </si>
  <si>
    <t>Name and contact information of obstacle operator or owner</t>
  </si>
  <si>
    <t>DPS-ID 41, 45, 53, 54, 55, 56, 57</t>
  </si>
  <si>
    <t>ICAO Doc 10066
Appendix 6, A6-2</t>
  </si>
  <si>
    <t>OB01030</t>
  </si>
  <si>
    <t>Geometry type</t>
  </si>
  <si>
    <t>An indication whether the obstacle is a point, line or polygon</t>
  </si>
  <si>
    <t>DPS-ID 5,6</t>
  </si>
  <si>
    <t>OB01040</t>
  </si>
  <si>
    <t>Horizontal position</t>
  </si>
  <si>
    <t>Point
Line
Polygon</t>
  </si>
  <si>
    <t>Horizontal position of obstacle</t>
  </si>
  <si>
    <t>for obstacles in Area 1
(DPS-ID 7a, 7b)</t>
  </si>
  <si>
    <t>AIP ENR 5.4.3
AIP AD 2.10.1 c)
AIP AD 2.10.3 c)
ICAO Annex 4
Chapter 3.8.4.1 e) 1)
Chapter 3.8.4.2
Chapter 4.9.1 m)
Chapter 5.5.3.3 a)
Chapter 6.5.1 b)
Chapter 9.9.4.1.1 f)
Chapter 10.6.2
Chapter 11.10.2.1
Chapter 12.10.2.1
Chapter 13.6.1 p)
Chapter 13.6.2 f)
Chapter 14.6 j)
Chapter 15.6 i)
Chapter 17.9.3.1
Chapter 21.6.2
KHV §25</t>
  </si>
  <si>
    <t>1 sec</t>
  </si>
  <si>
    <t>for obstacles in Area 2
(DPS-ID 7a, 7b)</t>
  </si>
  <si>
    <t>5 m</t>
  </si>
  <si>
    <t>for obstacles in Area 3
(DPS-ID 7a, 7b)</t>
  </si>
  <si>
    <t>for obstacles in Area 4
(DPS-ID 7a, 7b)</t>
  </si>
  <si>
    <t>2.5 m</t>
  </si>
  <si>
    <t>OB01050</t>
  </si>
  <si>
    <t>Horizontal extent</t>
  </si>
  <si>
    <t>Horizontal extent of the obstacle</t>
  </si>
  <si>
    <t>DPS-ID 49, 50, 51</t>
  </si>
  <si>
    <t>ICAO Doc 10066
Appendix 6, A6-2
ICAO Annex 4
Chapter 5.5.3.3 c)</t>
  </si>
  <si>
    <t>OB01060</t>
  </si>
  <si>
    <t>Vertical extent</t>
  </si>
  <si>
    <t>Vertical extent of the obstacle (in case of line obstacles a set of vertical extents, e.g. for start point, end point and - if needed - significant intermediate points)</t>
  </si>
  <si>
    <t>OB01061</t>
  </si>
  <si>
    <t>Elevation of the highest point of the obstacle</t>
  </si>
  <si>
    <t>for obstacles in Area 1
(DPS-ID 9)</t>
  </si>
  <si>
    <t>AIP ENR 5.4.4
AIP AD 2.10.1 d)
AIP AD 2.10.3 d)
ICAO Annex 4
Chapter 3.8.4.1 e) 2)
Chapter 3.8.4.2 c) 1)
Chapter 4.9.1 m) 2)
Chapter 5.5.3.3 a)
Chapter 9.9.4.1.1 f)
Chapter 11.10.2.3
Chapter 12.10.2.2
Chapter 13.6.2 f)
KHV §25</t>
  </si>
  <si>
    <t>for obstacles in Area 2
(DPS-ID 9)</t>
  </si>
  <si>
    <t>for obstacles in Area 3
(DPS-ID 9)</t>
  </si>
  <si>
    <t>for obstacles in Area 4
(DPS-ID 9)</t>
  </si>
  <si>
    <t>OB01062</t>
  </si>
  <si>
    <t>Base elevation</t>
  </si>
  <si>
    <t>Elevation of the obstacle base (on the terrain)</t>
  </si>
  <si>
    <t>DPS-ID 31</t>
  </si>
  <si>
    <t>QM ACG</t>
  </si>
  <si>
    <t>OB01063</t>
  </si>
  <si>
    <t>Height of the obstacle above ground</t>
  </si>
  <si>
    <t>DPS-ID 10, 32</t>
  </si>
  <si>
    <t>AIP ENR 5.4.4
AIP AD 2.10.1 d)
AIP AD 2.10.3 d)
ICAO Annex 4
Chapter 6.5.1 b)
Chapter 13.6.2 f)
KHV §25</t>
  </si>
  <si>
    <t>OB01064</t>
  </si>
  <si>
    <t>The geoid undulation at the obstacle elevation position</t>
  </si>
  <si>
    <t>DPS-ID 11</t>
  </si>
  <si>
    <t>AIXM 5.1.1
LFG §95</t>
  </si>
  <si>
    <t>OB01070</t>
  </si>
  <si>
    <t xml:space="preserve">TYP
DESC
</t>
  </si>
  <si>
    <t>Type of obstacle (e.g. Windpower plant, radio mast, cableway, ...)</t>
  </si>
  <si>
    <t>DPS-ID 4b, 4d</t>
  </si>
  <si>
    <t>AIP ENR 5.4.2
AIP AD 2.10.1 b)
AIP AD 2.10.3 b)
ICAO Annex 4
Chapter 3.8.4.1 e) 1)
Chapter 4.9.1 m) 1)
Chapter 5.5.3.3 b)
Chapter 9.9.4.1.1 f)
Chapter 11.10.2.1
Chapter 12.10.2.1
Chapter 13.6.2 f)
Chapter 17.9.3.2
KHV §25</t>
  </si>
  <si>
    <t>OB01080</t>
  </si>
  <si>
    <t>Construction</t>
  </si>
  <si>
    <t>Construction based information about the obstacle</t>
  </si>
  <si>
    <t>OB01081</t>
  </si>
  <si>
    <t>Date and time stamp</t>
  </si>
  <si>
    <t>Date and time of the status change of the construction ("Baustatus") (e.g. date and time the obstacle was created)</t>
  </si>
  <si>
    <t>DPS-ID 23, 24</t>
  </si>
  <si>
    <t>OB01082</t>
  </si>
  <si>
    <t>Status of the construction ("Baustatus") of the obstacle</t>
  </si>
  <si>
    <t>DPS-ID 29a, 29b, 29c</t>
  </si>
  <si>
    <t>Obstacle process</t>
  </si>
  <si>
    <t>OB01090</t>
  </si>
  <si>
    <t>Operations</t>
  </si>
  <si>
    <t>Feature operations of mobile obstacles</t>
  </si>
  <si>
    <t>DPS-ID 28</t>
  </si>
  <si>
    <t>OB01100</t>
  </si>
  <si>
    <t>Effectivity</t>
  </si>
  <si>
    <t>Effectivity of temporary types of obstacles</t>
  </si>
  <si>
    <t>DPS-ID 52</t>
  </si>
  <si>
    <t>OB01110</t>
  </si>
  <si>
    <t>High-intensity lighting devices attached to the obstacle as collision avoidance measures</t>
  </si>
  <si>
    <t>OB01111</t>
  </si>
  <si>
    <t>Type of the obstacle lighting</t>
  </si>
  <si>
    <t>DPS-ID 19a, 19b, 19d</t>
  </si>
  <si>
    <t>AIP ENR 5.4.5
AIP AD 2.10.1 e)
AIP AD 2.10.3 e)
ICAO Annex 4
Chapter 3.8.4.1 e) 1)
Chapter 4.9.1 m) 1)
Chapter 5.5.3.3 b)
Chapter 9.9.4.1.1 f)
Chapter 11.10.2.1
Chapter 12.10.2.1
Chapter 13.6.2 f)
Chapter 14.6 j)
Chapter 15.6 i)
Chapter 17.9.3.1
Chapter 21.6.2
LFG §95
KHV §25</t>
  </si>
  <si>
    <t>OB01112</t>
  </si>
  <si>
    <t>Colour of the obstacle lighting</t>
  </si>
  <si>
    <t>OB01113</t>
  </si>
  <si>
    <t>Synchronised</t>
  </si>
  <si>
    <t xml:space="preserve">An indication that the flashing light elements that compose the lighting of the obstacle (group) are synchronised (flash in unison).	 
</t>
  </si>
  <si>
    <t>DPS-ID 19c</t>
  </si>
  <si>
    <t>OB01120</t>
  </si>
  <si>
    <t xml:space="preserve"> A group of symbols displayed on an obstacle as collision avoidance measures</t>
  </si>
  <si>
    <t>AIP AD 2.10.1 e)
AIP AD 2.10.3 e)
LFG §95
KHV §25</t>
  </si>
  <si>
    <t>OB01121</t>
  </si>
  <si>
    <t>Type of the obstacle marking</t>
  </si>
  <si>
    <t>DPS-ID 21d, 21j, 21o</t>
  </si>
  <si>
    <t>OB01122</t>
  </si>
  <si>
    <t>Colour of the obstacle marking</t>
  </si>
  <si>
    <t>DPS-ID 21f, 21h, 21l, 21n</t>
  </si>
  <si>
    <t>OB01130</t>
  </si>
  <si>
    <t>Material</t>
  </si>
  <si>
    <t>Predominant surface material of the obstacle</t>
  </si>
  <si>
    <t>DPS-ID 46b</t>
  </si>
  <si>
    <t>OB01140</t>
  </si>
  <si>
    <t>ZLHR ID</t>
  </si>
  <si>
    <t>UUID of the obstacle in the Austrian Centralized Obstacle Database (Zentrales Luftfahrthindernisregister)</t>
  </si>
  <si>
    <t>ZLHR</t>
  </si>
  <si>
    <t>BEV</t>
  </si>
  <si>
    <t>OB01150</t>
  </si>
  <si>
    <t>DQR compliance</t>
  </si>
  <si>
    <t>An indicator stating whether the obstacle data items comply with the data quality requirements as specified in the applicable EU regulation</t>
  </si>
  <si>
    <t>EU 2020/469
AIP GEN 1.7</t>
  </si>
  <si>
    <t>OB01160</t>
  </si>
  <si>
    <t>Authority</t>
  </si>
  <si>
    <t>Several authority related information about the obstacle</t>
  </si>
  <si>
    <t>OB01161</t>
  </si>
  <si>
    <t>Bewilligende Behörde</t>
  </si>
  <si>
    <t>Name of the granting Austrian aviation authority responsible</t>
  </si>
  <si>
    <t>DPS-ID 42</t>
  </si>
  <si>
    <t>OB01162</t>
  </si>
  <si>
    <t>Hindernisdefinition gemäß LFG</t>
  </si>
  <si>
    <t>Reference (Paragraph) to the Austrian Aviation Act (Luftfahrtgesetz) defining the specific obstacle</t>
  </si>
  <si>
    <t>DPS-ID 39</t>
  </si>
  <si>
    <t>LFG §85</t>
  </si>
  <si>
    <t>OB01170</t>
  </si>
  <si>
    <t>Surveyor</t>
  </si>
  <si>
    <t>Information about the survey technician (geodesist) and his performed tasks.</t>
  </si>
  <si>
    <t>DPS-ID M13, M14, M15, M16</t>
  </si>
  <si>
    <t>OB01180</t>
  </si>
  <si>
    <t>Geographical area</t>
  </si>
  <si>
    <t>Geographical affiliation of the obstacle</t>
  </si>
  <si>
    <t>OB01181</t>
  </si>
  <si>
    <t>Bundesland</t>
  </si>
  <si>
    <t>State ("Bundesland") of Austria the obstacle belongs to</t>
  </si>
  <si>
    <t>DPS-ID 36b</t>
  </si>
  <si>
    <t>OB01182</t>
  </si>
  <si>
    <t>Bezirk</t>
  </si>
  <si>
    <t>District ("Bezirk") of Austria the obstacle belongs to</t>
  </si>
  <si>
    <t>DPS-ID 35b</t>
  </si>
  <si>
    <t>OB01190</t>
  </si>
  <si>
    <t>Mobile</t>
  </si>
  <si>
    <t>An indicator that the obstacle is expected to move around its nominal location</t>
  </si>
  <si>
    <t>DPS-ID 47</t>
  </si>
  <si>
    <t>OB01200</t>
  </si>
  <si>
    <t>Frangible</t>
  </si>
  <si>
    <t>An indicator that the obstacle is easily broken</t>
  </si>
  <si>
    <t>DPS-ID 48</t>
  </si>
  <si>
    <t>OB01210</t>
  </si>
  <si>
    <t>Any other information on obstacles</t>
  </si>
  <si>
    <t>DPS-ID 33a, 33b, M12</t>
  </si>
  <si>
    <t>1.0</t>
  </si>
  <si>
    <t>Aeronautical Data Catalogue for Austrian data providers based on Regulation (EC) 2020/469 extended by additional international and national requirements</t>
  </si>
  <si>
    <t>The items differing to the EASA Data Catalogue are categorized into the following divergence types:
- ADD: Added data items as required by international standards
  but not included in the EASA Data Catalogue;
- DESC: Description of EASA Data Item extended for clarification 
   and/or national necessities;
- DQR: Difference to DQRs of the EASA Data Catalogue due to 
   national requirements or missing DQRs in the EASA Data 
   Catalogue;
- GRP: Complementary data group item or subject added;
- NAT: Nationally required data items complementary to the
  EASA Data Catalogue;
- NOTE: Changes in the "Note" field of a data item - either for
  added national explanations or for inclusion of footnotes for
  easier readability;
- NPA: Changes proposed by NPA 2021-103;
- PROP: Nationally adapted data item name as laid down in
  column  "Property" or "Sub-Property" of the EASA Data
  Catalogue;
- TYP: EASA Data Item Type changed, e.g. Type "Text" changed to 
  Type "Code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</si>
</sst>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1"/>
      <name val="Calibri"/>
      <scheme val="minor"/>
    </font>
    <font>
      <b/>
      <sz val="11"/>
      <color theme="1"/>
      <name val="Calibri"/>
      <family val="2"/>
      <scheme val="minor"/>
    </font>
    <font>
      <i/>
      <sz val="11"/>
      <color theme="1"/>
      <name val="Calibri"/>
      <family val="2"/>
      <scheme val="minor"/>
    </font>
    <font>
      <sz val="9"/>
      <color theme="1"/>
      <name val="Calibri"/>
      <family val="2"/>
      <scheme val="minor"/>
    </font>
    <font>
      <sz val="11"/>
      <color theme="0" tint="-0.34998626667073579"/>
      <name val="Calibri"/>
      <family val="2"/>
      <scheme val="minor"/>
    </font>
    <font>
      <sz val="9"/>
      <color theme="0" tint="-0.34998626667073579"/>
      <name val="Calibri"/>
      <family val="2"/>
      <scheme val="minor"/>
    </font>
    <font>
      <sz val="11"/>
      <color rgb="FF000000"/>
      <name val="Calibri"/>
      <family val="2"/>
      <scheme val="minor"/>
    </font>
    <font>
      <sz val="9"/>
      <color rgb="FF000000"/>
      <name val="Calibri"/>
      <family val="2"/>
      <scheme val="minor"/>
    </font>
    <font>
      <b/>
      <sz val="12"/>
      <color rgb="FF7030A0"/>
      <name val="Calibri"/>
      <family val="2"/>
      <scheme val="minor"/>
    </font>
    <font>
      <sz val="11"/>
      <color rgb="FF444444"/>
      <name val="Calibri"/>
      <family val="2"/>
      <charset val="1"/>
    </font>
    <font>
      <b/>
      <sz val="9"/>
      <color theme="1"/>
      <name val="Calibri"/>
      <family val="2"/>
      <scheme val="minor"/>
    </font>
    <font>
      <b/>
      <sz val="11"/>
      <color theme="0" tint="-0.34998626667073579"/>
      <name val="Calibri"/>
      <family val="2"/>
      <scheme val="minor"/>
    </font>
    <font>
      <sz val="11"/>
      <color rgb="FF000000"/>
      <name val="Calibri"/>
      <family val="2"/>
      <charset val="1"/>
    </font>
    <font>
      <b/>
      <sz val="11"/>
      <color theme="1"/>
      <name val="Calibri"/>
      <scheme val="minor"/>
    </font>
    <font>
      <sz val="11"/>
      <color rgb="FF000000"/>
      <name val="Calibri"/>
    </font>
    <font>
      <sz val="11"/>
      <color rgb="FFA6A6A6"/>
      <name val="Calibri"/>
    </font>
    <font>
      <sz val="11"/>
      <color rgb="FF000000"/>
      <name val="Calibri"/>
      <charset val="1"/>
    </font>
    <font>
      <i/>
      <sz val="9"/>
      <color rgb="FF000000"/>
      <name val="Calibri"/>
      <family val="2"/>
      <charset val="1"/>
    </font>
    <font>
      <i/>
      <sz val="9"/>
      <color theme="1"/>
      <name val="Calibri"/>
      <family val="2"/>
      <scheme val="minor"/>
    </font>
    <font>
      <u/>
      <sz val="11"/>
      <color theme="1"/>
      <name val="Calibri"/>
      <family val="2"/>
      <scheme val="minor"/>
    </font>
    <font>
      <b/>
      <i/>
      <sz val="11"/>
      <color theme="1"/>
      <name val="Calibri"/>
      <family val="2"/>
      <scheme val="minor"/>
    </font>
    <font>
      <sz val="11"/>
      <color rgb="FFA6A6A6"/>
      <name val="Calibri"/>
      <family val="2"/>
      <scheme val="minor"/>
    </font>
    <font>
      <sz val="11"/>
      <color rgb="FF000000"/>
      <name val="Calibri"/>
      <family val="2"/>
    </font>
    <font>
      <b/>
      <sz val="9"/>
      <color rgb="FF333333"/>
      <name val="Verdana"/>
      <charset val="1"/>
    </font>
    <font>
      <b/>
      <sz val="11"/>
      <color rgb="FF000000"/>
      <name val="Calibri"/>
      <family val="2"/>
    </font>
    <font>
      <u/>
      <sz val="11"/>
      <color theme="10"/>
      <name val="Calibri"/>
      <family val="2"/>
      <scheme val="minor"/>
    </font>
    <font>
      <i/>
      <sz val="11"/>
      <color rgb="FF000000"/>
      <name val="Calibri"/>
      <family val="2"/>
    </font>
  </fonts>
  <fills count="12">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6" tint="0.59999389629810485"/>
        <bgColor indexed="65"/>
      </patternFill>
    </fill>
    <fill>
      <patternFill patternType="solid">
        <fgColor rgb="FFD9D9D9"/>
        <bgColor indexed="64"/>
      </patternFill>
    </fill>
    <fill>
      <patternFill patternType="solid">
        <fgColor rgb="FFBDD7EE"/>
        <bgColor indexed="64"/>
      </patternFill>
    </fill>
    <fill>
      <patternFill patternType="solid">
        <fgColor rgb="FFFFFFFF"/>
        <bgColor indexed="64"/>
      </patternFill>
    </fill>
    <fill>
      <patternFill patternType="solid">
        <fgColor rgb="FFB8EAFC"/>
        <bgColor indexed="64"/>
      </patternFill>
    </fill>
    <fill>
      <patternFill patternType="solid">
        <fgColor rgb="FF9BC2E6"/>
        <bgColor indexed="64"/>
      </patternFill>
    </fill>
  </fills>
  <borders count="21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rgb="FF000000"/>
      </bottom>
      <diagonal/>
    </border>
    <border>
      <left style="medium">
        <color indexed="64"/>
      </left>
      <right style="thin">
        <color indexed="64"/>
      </right>
      <top style="thin">
        <color indexed="64"/>
      </top>
      <bottom/>
      <diagonal/>
    </border>
    <border>
      <left style="medium">
        <color indexed="64"/>
      </left>
      <right style="thin">
        <color indexed="64"/>
      </right>
      <top style="thin">
        <color rgb="FF000000"/>
      </top>
      <bottom/>
      <diagonal/>
    </border>
    <border>
      <left style="medium">
        <color indexed="64"/>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indexed="64"/>
      </right>
      <top style="medium">
        <color rgb="FF000000"/>
      </top>
      <bottom style="thin">
        <color indexed="64"/>
      </bottom>
      <diagonal/>
    </border>
    <border>
      <left/>
      <right style="thin">
        <color indexed="64"/>
      </right>
      <top style="medium">
        <color rgb="FF000000"/>
      </top>
      <bottom style="thin">
        <color indexed="64"/>
      </bottom>
      <diagonal/>
    </border>
    <border>
      <left style="thin">
        <color indexed="64"/>
      </left>
      <right/>
      <top style="medium">
        <color rgb="FF000000"/>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rgb="FF000000"/>
      </bottom>
      <diagonal/>
    </border>
    <border>
      <left style="medium">
        <color rgb="FF000000"/>
      </left>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top style="thin">
        <color indexed="64"/>
      </top>
      <bottom style="medium">
        <color rgb="FF000000"/>
      </bottom>
      <diagonal/>
    </border>
    <border>
      <left style="thin">
        <color indexed="64"/>
      </left>
      <right style="medium">
        <color indexed="64"/>
      </right>
      <top style="thin">
        <color indexed="64"/>
      </top>
      <bottom style="medium">
        <color rgb="FF000000"/>
      </bottom>
      <diagonal/>
    </border>
    <border>
      <left/>
      <right style="thin">
        <color indexed="64"/>
      </right>
      <top style="thin">
        <color indexed="64"/>
      </top>
      <bottom style="medium">
        <color rgb="FF000000"/>
      </bottom>
      <diagonal/>
    </border>
    <border>
      <left style="thin">
        <color indexed="64"/>
      </left>
      <right/>
      <top style="thin">
        <color indexed="64"/>
      </top>
      <bottom style="medium">
        <color rgb="FF000000"/>
      </bottom>
      <diagonal/>
    </border>
    <border>
      <left style="medium">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rgb="FF000000"/>
      </bottom>
      <diagonal/>
    </border>
    <border>
      <left style="medium">
        <color rgb="FF000000"/>
      </left>
      <right/>
      <top style="thin">
        <color indexed="64"/>
      </top>
      <bottom/>
      <diagonal/>
    </border>
    <border>
      <left style="thin">
        <color indexed="64"/>
      </left>
      <right style="medium">
        <color rgb="FF000000"/>
      </right>
      <top style="thin">
        <color indexed="64"/>
      </top>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style="medium">
        <color rgb="FF000000"/>
      </top>
      <bottom style="thin">
        <color indexed="64"/>
      </bottom>
      <diagonal/>
    </border>
    <border>
      <left/>
      <right/>
      <top style="thin">
        <color indexed="64"/>
      </top>
      <bottom style="thin">
        <color indexed="64"/>
      </bottom>
      <diagonal/>
    </border>
    <border>
      <left style="medium">
        <color rgb="FF000000"/>
      </left>
      <right/>
      <top style="thin">
        <color indexed="64"/>
      </top>
      <bottom style="thin">
        <color rgb="FF000000"/>
      </bottom>
      <diagonal/>
    </border>
    <border>
      <left style="medium">
        <color rgb="FF000000"/>
      </left>
      <right style="thin">
        <color indexed="64"/>
      </right>
      <top style="thin">
        <color indexed="64"/>
      </top>
      <bottom style="thin">
        <color rgb="FF000000"/>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medium">
        <color indexed="64"/>
      </right>
      <top style="thin">
        <color indexed="64"/>
      </top>
      <bottom style="thin">
        <color rgb="FF000000"/>
      </bottom>
      <diagonal/>
    </border>
    <border>
      <left style="thin">
        <color indexed="64"/>
      </left>
      <right style="medium">
        <color rgb="FF000000"/>
      </right>
      <top style="thin">
        <color indexed="64"/>
      </top>
      <bottom style="thin">
        <color rgb="FF000000"/>
      </bottom>
      <diagonal/>
    </border>
    <border>
      <left style="thin">
        <color indexed="64"/>
      </left>
      <right/>
      <top/>
      <bottom/>
      <diagonal/>
    </border>
    <border>
      <left style="medium">
        <color rgb="FF000000"/>
      </left>
      <right/>
      <top/>
      <bottom style="thin">
        <color indexed="64"/>
      </bottom>
      <diagonal/>
    </border>
    <border>
      <left style="thin">
        <color indexed="64"/>
      </left>
      <right style="medium">
        <color rgb="FF000000"/>
      </right>
      <top/>
      <bottom style="thin">
        <color indexed="64"/>
      </bottom>
      <diagonal/>
    </border>
    <border>
      <left style="medium">
        <color rgb="FF000000"/>
      </left>
      <right style="thin">
        <color indexed="64"/>
      </right>
      <top style="thin">
        <color indexed="64"/>
      </top>
      <bottom/>
      <diagonal/>
    </border>
    <border>
      <left/>
      <right/>
      <top style="thin">
        <color indexed="64"/>
      </top>
      <bottom/>
      <diagonal/>
    </border>
    <border>
      <left style="medium">
        <color rgb="FF000000"/>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style="medium">
        <color rgb="FF000000"/>
      </right>
      <top/>
      <bottom/>
      <diagonal/>
    </border>
    <border>
      <left style="thin">
        <color indexed="64"/>
      </left>
      <right/>
      <top style="thin">
        <color indexed="64"/>
      </top>
      <bottom style="thin">
        <color rgb="FF000000"/>
      </bottom>
      <diagonal/>
    </border>
    <border>
      <left style="medium">
        <color rgb="FF000000"/>
      </left>
      <right/>
      <top/>
      <bottom style="thin">
        <color rgb="FF000000"/>
      </bottom>
      <diagonal/>
    </border>
    <border>
      <left style="medium">
        <color indexed="64"/>
      </left>
      <right style="thin">
        <color indexed="64"/>
      </right>
      <top/>
      <bottom style="thin">
        <color rgb="FF000000"/>
      </bottom>
      <diagonal/>
    </border>
    <border>
      <left style="thin">
        <color indexed="64"/>
      </left>
      <right style="thin">
        <color indexed="64"/>
      </right>
      <top/>
      <bottom style="thin">
        <color rgb="FF000000"/>
      </bottom>
      <diagonal/>
    </border>
    <border>
      <left style="thin">
        <color indexed="64"/>
      </left>
      <right style="medium">
        <color indexed="64"/>
      </right>
      <top/>
      <bottom style="thin">
        <color rgb="FF000000"/>
      </bottom>
      <diagonal/>
    </border>
    <border>
      <left/>
      <right style="thin">
        <color indexed="64"/>
      </right>
      <top/>
      <bottom style="thin">
        <color rgb="FF000000"/>
      </bottom>
      <diagonal/>
    </border>
    <border>
      <left style="thin">
        <color indexed="64"/>
      </left>
      <right/>
      <top/>
      <bottom style="thin">
        <color rgb="FF000000"/>
      </bottom>
      <diagonal/>
    </border>
    <border>
      <left style="thin">
        <color indexed="64"/>
      </left>
      <right style="medium">
        <color rgb="FF000000"/>
      </right>
      <top/>
      <bottom style="thin">
        <color rgb="FF000000"/>
      </bottom>
      <diagonal/>
    </border>
    <border>
      <left style="medium">
        <color rgb="FF000000"/>
      </left>
      <right style="thin">
        <color indexed="64"/>
      </right>
      <top/>
      <bottom style="thin">
        <color rgb="FF000000"/>
      </bottom>
      <diagonal/>
    </border>
    <border>
      <left style="thin">
        <color indexed="64"/>
      </left>
      <right style="thin">
        <color indexed="64"/>
      </right>
      <top/>
      <bottom style="medium">
        <color rgb="FF000000"/>
      </bottom>
      <diagonal/>
    </border>
    <border>
      <left style="thin">
        <color indexed="64"/>
      </left>
      <right style="medium">
        <color rgb="FF000000"/>
      </right>
      <top/>
      <bottom style="medium">
        <color rgb="FF000000"/>
      </bottom>
      <diagonal/>
    </border>
    <border>
      <left style="thin">
        <color indexed="64"/>
      </left>
      <right/>
      <top style="thin">
        <color rgb="FF000000"/>
      </top>
      <bottom style="thin">
        <color rgb="FF000000"/>
      </bottom>
      <diagonal/>
    </border>
    <border>
      <left style="medium">
        <color rgb="FF000000"/>
      </left>
      <right/>
      <top/>
      <bottom style="medium">
        <color rgb="FF000000"/>
      </bottom>
      <diagonal/>
    </border>
    <border>
      <left/>
      <right style="thin">
        <color indexed="64"/>
      </right>
      <top/>
      <bottom style="medium">
        <color rgb="FF000000"/>
      </bottom>
      <diagonal/>
    </border>
    <border>
      <left style="thin">
        <color indexed="64"/>
      </left>
      <right style="medium">
        <color indexed="64"/>
      </right>
      <top/>
      <bottom style="medium">
        <color rgb="FF000000"/>
      </bottom>
      <diagonal/>
    </border>
    <border>
      <left/>
      <right style="medium">
        <color rgb="FF000000"/>
      </right>
      <top style="thin">
        <color indexed="64"/>
      </top>
      <bottom style="thin">
        <color rgb="FF000000"/>
      </bottom>
      <diagonal/>
    </border>
    <border>
      <left style="medium">
        <color rgb="FF000000"/>
      </left>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thin">
        <color indexed="64"/>
      </left>
      <right style="medium">
        <color rgb="FF000000"/>
      </right>
      <top style="thin">
        <color rgb="FF000000"/>
      </top>
      <bottom style="thin">
        <color rgb="FF000000"/>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diagonal/>
    </border>
    <border>
      <left style="thin">
        <color indexed="64"/>
      </left>
      <right style="medium">
        <color rgb="FF000000"/>
      </right>
      <top style="medium">
        <color rgb="FF000000"/>
      </top>
      <bottom/>
      <diagonal/>
    </border>
    <border>
      <left style="medium">
        <color rgb="FF000000"/>
      </left>
      <right style="thin">
        <color indexed="64"/>
      </right>
      <top/>
      <bottom/>
      <diagonal/>
    </border>
    <border>
      <left/>
      <right style="medium">
        <color rgb="FF000000"/>
      </right>
      <top/>
      <bottom/>
      <diagonal/>
    </border>
    <border>
      <left style="medium">
        <color rgb="FF000000"/>
      </left>
      <right style="thin">
        <color indexed="64"/>
      </right>
      <top style="thin">
        <color rgb="FF000000"/>
      </top>
      <bottom style="thin">
        <color rgb="FF000000"/>
      </bottom>
      <diagonal/>
    </border>
    <border>
      <left style="medium">
        <color rgb="FF000000"/>
      </left>
      <right style="thin">
        <color indexed="64"/>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medium">
        <color rgb="FF000000"/>
      </top>
      <bottom style="thin">
        <color rgb="FF000000"/>
      </bottom>
      <diagonal/>
    </border>
    <border>
      <left/>
      <right/>
      <top style="thin">
        <color indexed="64"/>
      </top>
      <bottom style="medium">
        <color rgb="FF000000"/>
      </bottom>
      <diagonal/>
    </border>
    <border>
      <left style="thin">
        <color rgb="FF000000"/>
      </left>
      <right style="thin">
        <color rgb="FF000000"/>
      </right>
      <top style="thin">
        <color rgb="FF000000"/>
      </top>
      <bottom style="medium">
        <color rgb="FF000000"/>
      </bottom>
      <diagonal/>
    </border>
    <border>
      <left/>
      <right style="medium">
        <color rgb="FF000000"/>
      </right>
      <top style="thin">
        <color indexed="64"/>
      </top>
      <bottom style="medium">
        <color rgb="FF000000"/>
      </bottom>
      <diagonal/>
    </border>
    <border>
      <left/>
      <right style="medium">
        <color rgb="FF000000"/>
      </right>
      <top style="thin">
        <color indexed="64"/>
      </top>
      <bottom/>
      <diagonal/>
    </border>
    <border>
      <left style="medium">
        <color rgb="FF000000"/>
      </left>
      <right style="thin">
        <color rgb="FF000000"/>
      </right>
      <top style="thin">
        <color rgb="FF000000"/>
      </top>
      <bottom style="thin">
        <color indexed="64"/>
      </bottom>
      <diagonal/>
    </border>
    <border>
      <left style="medium">
        <color rgb="FF000000"/>
      </left>
      <right style="thin">
        <color rgb="FF000000"/>
      </right>
      <top style="thin">
        <color indexed="64"/>
      </top>
      <bottom style="thin">
        <color rgb="FF000000"/>
      </bottom>
      <diagonal/>
    </border>
    <border>
      <left style="thin">
        <color indexed="64"/>
      </left>
      <right style="thin">
        <color rgb="FF000000"/>
      </right>
      <top/>
      <bottom style="thin">
        <color rgb="FF000000"/>
      </bottom>
      <diagonal/>
    </border>
    <border>
      <left/>
      <right style="medium">
        <color rgb="FF000000"/>
      </right>
      <top/>
      <bottom style="thin">
        <color rgb="FF000000"/>
      </bottom>
      <diagonal/>
    </border>
    <border>
      <left style="thin">
        <color indexed="64"/>
      </left>
      <right/>
      <top style="thin">
        <color rgb="FF000000"/>
      </top>
      <bottom/>
      <diagonal/>
    </border>
    <border>
      <left style="medium">
        <color rgb="FF000000"/>
      </left>
      <right style="thin">
        <color rgb="FF000000"/>
      </right>
      <top style="thin">
        <color indexed="64"/>
      </top>
      <bottom/>
      <diagonal/>
    </border>
    <border>
      <left style="thin">
        <color indexed="64"/>
      </left>
      <right style="thin">
        <color indexed="64"/>
      </right>
      <top style="thin">
        <color rgb="FF000000"/>
      </top>
      <bottom style="thin">
        <color indexed="64"/>
      </bottom>
      <diagonal/>
    </border>
    <border>
      <left/>
      <right style="thin">
        <color indexed="64"/>
      </right>
      <top style="thin">
        <color rgb="FF000000"/>
      </top>
      <bottom style="thin">
        <color indexed="64"/>
      </bottom>
      <diagonal/>
    </border>
    <border>
      <left style="medium">
        <color rgb="FF000000"/>
      </left>
      <right style="thin">
        <color indexed="64"/>
      </right>
      <top style="thin">
        <color rgb="FF000000"/>
      </top>
      <bottom style="thin">
        <color indexed="64"/>
      </bottom>
      <diagonal/>
    </border>
    <border>
      <left style="thin">
        <color indexed="64"/>
      </left>
      <right style="medium">
        <color rgb="FF000000"/>
      </right>
      <top style="thin">
        <color rgb="FF000000"/>
      </top>
      <bottom style="thin">
        <color indexed="64"/>
      </bottom>
      <diagonal/>
    </border>
    <border>
      <left style="medium">
        <color rgb="FF000000"/>
      </left>
      <right style="thin">
        <color rgb="FF000000"/>
      </right>
      <top style="thin">
        <color rgb="FF000000"/>
      </top>
      <bottom style="thin">
        <color rgb="FF000000"/>
      </bottom>
      <diagonal/>
    </border>
    <border>
      <left style="thin">
        <color indexed="64"/>
      </left>
      <right/>
      <top style="thin">
        <color rgb="FF000000"/>
      </top>
      <bottom style="thin">
        <color indexed="64"/>
      </bottom>
      <diagonal/>
    </border>
    <border>
      <left style="thin">
        <color rgb="FF000000"/>
      </left>
      <right style="thin">
        <color rgb="FF000000"/>
      </right>
      <top/>
      <bottom style="thin">
        <color rgb="FF000000"/>
      </bottom>
      <diagonal/>
    </border>
    <border>
      <left style="medium">
        <color rgb="FF000000"/>
      </left>
      <right style="thin">
        <color indexed="64"/>
      </right>
      <top/>
      <bottom style="thin">
        <color indexed="64"/>
      </bottom>
      <diagonal/>
    </border>
    <border>
      <left style="medium">
        <color rgb="FF000000"/>
      </left>
      <right style="thin">
        <color indexed="64"/>
      </right>
      <top style="thin">
        <color indexed="64"/>
      </top>
      <bottom style="medium">
        <color rgb="FF000000"/>
      </bottom>
      <diagonal/>
    </border>
    <border>
      <left style="thin">
        <color rgb="FF000000"/>
      </left>
      <right/>
      <top style="thin">
        <color indexed="64"/>
      </top>
      <bottom style="thin">
        <color rgb="FF000000"/>
      </bottom>
      <diagonal/>
    </border>
    <border>
      <left style="medium">
        <color rgb="FF000000"/>
      </left>
      <right/>
      <top style="thin">
        <color rgb="FF000000"/>
      </top>
      <bottom style="thin">
        <color indexed="64"/>
      </bottom>
      <diagonal/>
    </border>
    <border>
      <left style="medium">
        <color rgb="FF000000"/>
      </left>
      <right style="thin">
        <color rgb="FF000000"/>
      </right>
      <top style="thin">
        <color rgb="FF000000"/>
      </top>
      <bottom style="medium">
        <color rgb="FF000000"/>
      </bottom>
      <diagonal/>
    </border>
    <border>
      <left style="medium">
        <color rgb="FF000000"/>
      </left>
      <right/>
      <top style="thin">
        <color rgb="FF000000"/>
      </top>
      <bottom/>
      <diagonal/>
    </border>
    <border>
      <left style="thin">
        <color indexed="64"/>
      </left>
      <right style="thin">
        <color indexed="64"/>
      </right>
      <top style="thin">
        <color rgb="FF000000"/>
      </top>
      <bottom/>
      <diagonal/>
    </border>
    <border>
      <left style="thin">
        <color indexed="64"/>
      </left>
      <right style="medium">
        <color indexed="64"/>
      </right>
      <top style="thin">
        <color rgb="FF000000"/>
      </top>
      <bottom/>
      <diagonal/>
    </border>
    <border>
      <left/>
      <right style="thin">
        <color indexed="64"/>
      </right>
      <top style="thin">
        <color rgb="FF000000"/>
      </top>
      <bottom/>
      <diagonal/>
    </border>
    <border>
      <left style="medium">
        <color rgb="FF000000"/>
      </left>
      <right style="thin">
        <color indexed="64"/>
      </right>
      <top style="thin">
        <color rgb="FF000000"/>
      </top>
      <bottom/>
      <diagonal/>
    </border>
    <border>
      <left style="thin">
        <color indexed="64"/>
      </left>
      <right/>
      <top/>
      <bottom style="medium">
        <color rgb="FF000000"/>
      </bottom>
      <diagonal/>
    </border>
    <border>
      <left/>
      <right/>
      <top/>
      <bottom style="thin">
        <color rgb="FF000000"/>
      </bottom>
      <diagonal/>
    </border>
    <border>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medium">
        <color rgb="FF000000"/>
      </left>
      <right style="thin">
        <color rgb="FF000000"/>
      </right>
      <top/>
      <bottom/>
      <diagonal/>
    </border>
    <border>
      <left style="thin">
        <color rgb="FF000000"/>
      </left>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rgb="FF000000"/>
      </top>
      <bottom style="medium">
        <color rgb="FF000000"/>
      </bottom>
      <diagonal/>
    </border>
    <border>
      <left style="medium">
        <color rgb="FF000000"/>
      </left>
      <right style="thin">
        <color indexed="64"/>
      </right>
      <top style="thin">
        <color rgb="FF000000"/>
      </top>
      <bottom style="medium">
        <color rgb="FF000000"/>
      </bottom>
      <diagonal/>
    </border>
    <border>
      <left style="thin">
        <color indexed="64"/>
      </left>
      <right style="medium">
        <color rgb="FF000000"/>
      </right>
      <top style="thin">
        <color rgb="FF000000"/>
      </top>
      <bottom style="medium">
        <color rgb="FF000000"/>
      </bottom>
      <diagonal/>
    </border>
    <border>
      <left style="thin">
        <color indexed="64"/>
      </left>
      <right style="medium">
        <color rgb="FF000000"/>
      </right>
      <top style="thin">
        <color rgb="FF000000"/>
      </top>
      <bottom/>
      <diagonal/>
    </border>
    <border>
      <left/>
      <right style="thin">
        <color indexed="64"/>
      </right>
      <top style="thin">
        <color rgb="FF000000"/>
      </top>
      <bottom style="medium">
        <color rgb="FF000000"/>
      </bottom>
      <diagonal/>
    </border>
    <border>
      <left style="thin">
        <color indexed="64"/>
      </left>
      <right/>
      <top style="thin">
        <color rgb="FF000000"/>
      </top>
      <bottom style="medium">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indexed="64"/>
      </right>
      <top style="medium">
        <color rgb="FF000000"/>
      </top>
      <bottom/>
      <diagonal/>
    </border>
    <border>
      <left style="thin">
        <color indexed="64"/>
      </left>
      <right/>
      <top style="medium">
        <color rgb="FF000000"/>
      </top>
      <bottom/>
      <diagonal/>
    </border>
    <border>
      <left style="thin">
        <color indexed="64"/>
      </left>
      <right style="medium">
        <color indexed="64"/>
      </right>
      <top style="medium">
        <color rgb="FF000000"/>
      </top>
      <bottom/>
      <diagonal/>
    </border>
    <border>
      <left/>
      <right/>
      <top style="medium">
        <color rgb="FF000000"/>
      </top>
      <bottom style="thin">
        <color indexed="64"/>
      </bottom>
      <diagonal/>
    </border>
    <border>
      <left style="thin">
        <color rgb="FF000000"/>
      </left>
      <right style="thin">
        <color rgb="FF000000"/>
      </right>
      <top style="medium">
        <color rgb="FF000000"/>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style="thin">
        <color indexed="64"/>
      </top>
      <bottom style="thin">
        <color indexed="64"/>
      </bottom>
      <diagonal/>
    </border>
    <border>
      <left/>
      <right style="medium">
        <color rgb="FF000000"/>
      </right>
      <top style="medium">
        <color rgb="FF000000"/>
      </top>
      <bottom style="thin">
        <color indexed="64"/>
      </bottom>
      <diagonal/>
    </border>
    <border>
      <left/>
      <right style="medium">
        <color rgb="FF000000"/>
      </right>
      <top style="thin">
        <color indexed="64"/>
      </top>
      <bottom style="thin">
        <color indexed="64"/>
      </bottom>
      <diagonal/>
    </border>
    <border>
      <left style="thin">
        <color rgb="FF000000"/>
      </left>
      <right style="medium">
        <color rgb="FF000000"/>
      </right>
      <top style="thin">
        <color indexed="64"/>
      </top>
      <bottom/>
      <diagonal/>
    </border>
    <border>
      <left style="thin">
        <color rgb="FF000000"/>
      </left>
      <right style="medium">
        <color rgb="FF000000"/>
      </right>
      <top/>
      <bottom style="medium">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indexed="64"/>
      </bottom>
      <diagonal/>
    </border>
    <border>
      <left style="medium">
        <color indexed="64"/>
      </left>
      <right style="thin">
        <color indexed="64"/>
      </right>
      <top/>
      <bottom style="medium">
        <color rgb="FF000000"/>
      </bottom>
      <diagonal/>
    </border>
    <border>
      <left/>
      <right/>
      <top style="thin">
        <color rgb="FF000000"/>
      </top>
      <bottom/>
      <diagonal/>
    </border>
    <border>
      <left/>
      <right style="medium">
        <color rgb="FF000000"/>
      </right>
      <top style="thin">
        <color rgb="FF000000"/>
      </top>
      <bottom/>
      <diagonal/>
    </border>
    <border>
      <left style="medium">
        <color rgb="FF000000"/>
      </left>
      <right style="thin">
        <color rgb="FF000000"/>
      </right>
      <top/>
      <bottom style="thin">
        <color indexed="64"/>
      </bottom>
      <diagonal/>
    </border>
    <border>
      <left style="thin">
        <color rgb="FF000000"/>
      </left>
      <right style="medium">
        <color rgb="FF000000"/>
      </right>
      <top style="thin">
        <color indexed="64"/>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style="medium">
        <color rgb="FF000000"/>
      </right>
      <top style="thin">
        <color rgb="FF000000"/>
      </top>
      <bottom style="thin">
        <color rgb="FF000000"/>
      </bottom>
      <diagonal/>
    </border>
    <border>
      <left style="thin">
        <color rgb="FF000000"/>
      </left>
      <right style="medium">
        <color rgb="FF000000"/>
      </right>
      <top style="medium">
        <color rgb="FF000000"/>
      </top>
      <bottom style="thin">
        <color indexed="64"/>
      </bottom>
      <diagonal/>
    </border>
    <border>
      <left style="thin">
        <color rgb="FF000000"/>
      </left>
      <right style="medium">
        <color rgb="FF000000"/>
      </right>
      <top style="thin">
        <color indexed="64"/>
      </top>
      <bottom style="thin">
        <color indexed="64"/>
      </bottom>
      <diagonal/>
    </border>
    <border>
      <left style="thin">
        <color indexed="64"/>
      </left>
      <right style="medium">
        <color indexed="64"/>
      </right>
      <top style="medium">
        <color rgb="FF000000"/>
      </top>
      <bottom style="thin">
        <color rgb="FF000000"/>
      </bottom>
      <diagonal/>
    </border>
    <border>
      <left style="medium">
        <color rgb="FF000000"/>
      </left>
      <right style="thin">
        <color indexed="64"/>
      </right>
      <top style="medium">
        <color rgb="FF000000"/>
      </top>
      <bottom style="thin">
        <color rgb="FF000000"/>
      </bottom>
      <diagonal/>
    </border>
    <border>
      <left style="thin">
        <color indexed="64"/>
      </left>
      <right style="medium">
        <color rgb="FF000000"/>
      </right>
      <top style="medium">
        <color rgb="FF000000"/>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thin">
        <color indexed="64"/>
      </bottom>
      <diagonal/>
    </border>
    <border>
      <left style="medium">
        <color rgb="FF000000"/>
      </left>
      <right/>
      <top style="medium">
        <color rgb="FF000000"/>
      </top>
      <bottom style="thin">
        <color rgb="FF000000"/>
      </bottom>
      <diagonal/>
    </border>
    <border>
      <left/>
      <right style="thin">
        <color indexed="64"/>
      </right>
      <top style="medium">
        <color rgb="FF000000"/>
      </top>
      <bottom style="thin">
        <color rgb="FF000000"/>
      </bottom>
      <diagonal/>
    </border>
    <border>
      <left style="thin">
        <color indexed="64"/>
      </left>
      <right/>
      <top style="medium">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style="thin">
        <color rgb="FF000000"/>
      </right>
      <top/>
      <bottom style="thin">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medium">
        <color indexed="64"/>
      </right>
      <top/>
      <bottom/>
      <diagonal/>
    </border>
    <border>
      <left style="thin">
        <color rgb="FF000000"/>
      </left>
      <right style="medium">
        <color indexed="64"/>
      </right>
      <top/>
      <bottom style="thin">
        <color rgb="FF000000"/>
      </bottom>
      <diagonal/>
    </border>
    <border>
      <left style="medium">
        <color rgb="FF000000"/>
      </left>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thin">
        <color rgb="FF000000"/>
      </left>
      <right style="medium">
        <color rgb="FF000000"/>
      </right>
      <top style="thin">
        <color indexed="64"/>
      </top>
      <bottom style="medium">
        <color rgb="FF000000"/>
      </bottom>
      <diagonal/>
    </border>
    <border>
      <left style="thin">
        <color rgb="FF000000"/>
      </left>
      <right style="medium">
        <color rgb="FF000000"/>
      </right>
      <top style="thin">
        <color rgb="FF000000"/>
      </top>
      <bottom style="thin">
        <color indexed="64"/>
      </bottom>
      <diagonal/>
    </border>
    <border>
      <left style="thin">
        <color rgb="FF000000"/>
      </left>
      <right style="medium">
        <color rgb="FF000000"/>
      </right>
      <top style="medium">
        <color rgb="FF000000"/>
      </top>
      <bottom style="medium">
        <color rgb="FF000000"/>
      </bottom>
      <diagonal/>
    </border>
    <border>
      <left style="thin">
        <color indexed="64"/>
      </left>
      <right style="thin">
        <color rgb="FF000000"/>
      </right>
      <top style="thin">
        <color indexed="64"/>
      </top>
      <bottom style="thin">
        <color indexed="64"/>
      </bottom>
      <diagonal/>
    </border>
    <border>
      <left style="thin">
        <color rgb="FF000000"/>
      </left>
      <right style="medium">
        <color indexed="64"/>
      </right>
      <top style="thin">
        <color indexed="64"/>
      </top>
      <bottom/>
      <diagonal/>
    </border>
    <border>
      <left style="thin">
        <color rgb="FF000000"/>
      </left>
      <right style="medium">
        <color indexed="64"/>
      </right>
      <top/>
      <bottom style="thin">
        <color indexed="64"/>
      </bottom>
      <diagonal/>
    </border>
    <border>
      <left/>
      <right style="medium">
        <color indexed="64"/>
      </right>
      <top style="thin">
        <color indexed="64"/>
      </top>
      <bottom/>
      <diagonal/>
    </border>
    <border>
      <left style="medium">
        <color rgb="FF000000"/>
      </left>
      <right style="thin">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bottom/>
      <diagonal/>
    </border>
    <border>
      <left style="thin">
        <color rgb="FF000000"/>
      </left>
      <right style="medium">
        <color indexed="64"/>
      </right>
      <top style="thin">
        <color rgb="FF000000"/>
      </top>
      <bottom/>
      <diagonal/>
    </border>
    <border>
      <left style="medium">
        <color indexed="64"/>
      </left>
      <right style="thin">
        <color rgb="FF000000"/>
      </right>
      <top style="thin">
        <color rgb="FF000000"/>
      </top>
      <bottom/>
      <diagonal/>
    </border>
    <border>
      <left style="thin">
        <color rgb="FF000000"/>
      </left>
      <right style="thin">
        <color rgb="FF000000"/>
      </right>
      <top/>
      <bottom style="medium">
        <color indexed="64"/>
      </bottom>
      <diagonal/>
    </border>
    <border>
      <left style="medium">
        <color rgb="FF000000"/>
      </left>
      <right style="thin">
        <color rgb="FF000000"/>
      </right>
      <top style="thin">
        <color indexed="64"/>
      </top>
      <bottom style="thin">
        <color indexed="64"/>
      </bottom>
      <diagonal/>
    </border>
  </borders>
  <cellStyleXfs count="4">
    <xf numFmtId="0" fontId="0" fillId="0" borderId="0"/>
    <xf numFmtId="0" fontId="1" fillId="6" borderId="0" applyNumberFormat="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cellStyleXfs>
  <cellXfs count="1049">
    <xf numFmtId="0" fontId="0" fillId="0" borderId="0" xfId="0"/>
    <xf numFmtId="0" fontId="0" fillId="0" borderId="5" xfId="0" applyBorder="1"/>
    <xf numFmtId="0" fontId="0" fillId="0" borderId="6" xfId="0" applyBorder="1" applyAlignment="1">
      <alignment wrapText="1"/>
    </xf>
    <xf numFmtId="0" fontId="0" fillId="0" borderId="6" xfId="0" applyBorder="1"/>
    <xf numFmtId="14" fontId="0" fillId="0" borderId="7" xfId="0" applyNumberFormat="1" applyBorder="1" applyAlignment="1">
      <alignment horizontal="left"/>
    </xf>
    <xf numFmtId="0" fontId="3" fillId="2" borderId="1" xfId="0" applyFont="1" applyFill="1" applyBorder="1"/>
    <xf numFmtId="0" fontId="3" fillId="2" borderId="8" xfId="0" applyFont="1" applyFill="1" applyBorder="1"/>
    <xf numFmtId="0" fontId="3" fillId="2" borderId="9" xfId="0" applyFont="1" applyFill="1" applyBorder="1" applyAlignment="1">
      <alignment vertical="center"/>
    </xf>
    <xf numFmtId="0" fontId="3" fillId="2" borderId="12" xfId="0" applyFont="1" applyFill="1" applyBorder="1"/>
    <xf numFmtId="0" fontId="2" fillId="3" borderId="4" xfId="0" applyFont="1" applyFill="1" applyBorder="1" applyAlignment="1">
      <alignment horizontal="center"/>
    </xf>
    <xf numFmtId="0" fontId="0" fillId="0" borderId="13" xfId="0" applyBorder="1" applyAlignment="1">
      <alignment vertical="top" wrapText="1"/>
    </xf>
    <xf numFmtId="0" fontId="0" fillId="0" borderId="3" xfId="0" applyBorder="1" applyAlignment="1">
      <alignment vertical="top" wrapText="1"/>
    </xf>
    <xf numFmtId="0" fontId="0" fillId="0" borderId="15" xfId="0" applyBorder="1" applyAlignment="1">
      <alignment horizontal="center" vertical="top"/>
    </xf>
    <xf numFmtId="0" fontId="4" fillId="0" borderId="13" xfId="0" applyFont="1" applyBorder="1" applyAlignment="1">
      <alignment vertical="top" wrapText="1"/>
    </xf>
    <xf numFmtId="0" fontId="0" fillId="0" borderId="13" xfId="0" applyBorder="1" applyAlignment="1">
      <alignment vertical="top"/>
    </xf>
    <xf numFmtId="0" fontId="0" fillId="0" borderId="16" xfId="0" applyBorder="1" applyAlignment="1">
      <alignment vertical="top"/>
    </xf>
    <xf numFmtId="0" fontId="0" fillId="0" borderId="2" xfId="0" applyBorder="1" applyAlignment="1">
      <alignment horizontal="center" vertical="top"/>
    </xf>
    <xf numFmtId="0" fontId="0" fillId="0" borderId="13" xfId="0" applyBorder="1" applyAlignment="1">
      <alignment horizontal="center" vertical="top"/>
    </xf>
    <xf numFmtId="0" fontId="0" fillId="0" borderId="3" xfId="0" applyBorder="1" applyAlignment="1">
      <alignment horizontal="center" vertical="top"/>
    </xf>
    <xf numFmtId="0" fontId="0" fillId="0" borderId="15" xfId="0" applyBorder="1" applyAlignment="1">
      <alignment vertical="top"/>
    </xf>
    <xf numFmtId="0" fontId="0" fillId="0" borderId="16" xfId="0" applyBorder="1" applyAlignment="1">
      <alignment vertical="top" wrapText="1"/>
    </xf>
    <xf numFmtId="0" fontId="5" fillId="0" borderId="13" xfId="0" applyFont="1" applyBorder="1" applyAlignment="1">
      <alignment vertical="top" wrapText="1"/>
    </xf>
    <xf numFmtId="0" fontId="5" fillId="0" borderId="15" xfId="0" applyFont="1" applyBorder="1" applyAlignment="1">
      <alignment horizontal="center" vertical="top"/>
    </xf>
    <xf numFmtId="0" fontId="6" fillId="0" borderId="13" xfId="0" applyFont="1" applyBorder="1" applyAlignment="1">
      <alignment vertical="top" wrapText="1"/>
    </xf>
    <xf numFmtId="0" fontId="5" fillId="0" borderId="13" xfId="0" applyFont="1" applyBorder="1" applyAlignment="1">
      <alignment vertical="top"/>
    </xf>
    <xf numFmtId="0" fontId="5" fillId="0" borderId="13" xfId="0" applyFont="1" applyBorder="1" applyAlignment="1">
      <alignment horizontal="center" vertical="top"/>
    </xf>
    <xf numFmtId="0" fontId="5" fillId="0" borderId="3" xfId="0" applyFont="1" applyBorder="1" applyAlignment="1">
      <alignment horizontal="center" vertical="top"/>
    </xf>
    <xf numFmtId="0" fontId="5" fillId="0" borderId="15" xfId="0" applyFont="1" applyBorder="1" applyAlignment="1">
      <alignment vertical="top"/>
    </xf>
    <xf numFmtId="0" fontId="7" fillId="0" borderId="13" xfId="0" applyFont="1" applyBorder="1" applyAlignment="1">
      <alignment vertical="top" wrapText="1"/>
    </xf>
    <xf numFmtId="0" fontId="7" fillId="0" borderId="15" xfId="0" applyFont="1" applyBorder="1" applyAlignment="1">
      <alignment horizontal="center" vertical="top"/>
    </xf>
    <xf numFmtId="0" fontId="8" fillId="0" borderId="13" xfId="0" applyFont="1" applyBorder="1" applyAlignment="1">
      <alignment vertical="top" wrapText="1"/>
    </xf>
    <xf numFmtId="0" fontId="7" fillId="0" borderId="13" xfId="0" applyFont="1" applyBorder="1" applyAlignment="1">
      <alignment vertical="top"/>
    </xf>
    <xf numFmtId="0" fontId="7" fillId="0" borderId="16" xfId="0" applyFont="1" applyBorder="1" applyAlignment="1">
      <alignment vertical="top" wrapText="1"/>
    </xf>
    <xf numFmtId="0" fontId="7" fillId="0" borderId="13" xfId="0" applyFont="1" applyBorder="1" applyAlignment="1">
      <alignment horizontal="center" vertical="top"/>
    </xf>
    <xf numFmtId="0" fontId="7" fillId="0" borderId="3" xfId="0" applyFont="1" applyBorder="1" applyAlignment="1">
      <alignment horizontal="center" vertical="top"/>
    </xf>
    <xf numFmtId="0" fontId="7" fillId="0" borderId="15" xfId="0" applyFont="1" applyBorder="1" applyAlignment="1">
      <alignment vertical="top"/>
    </xf>
    <xf numFmtId="0" fontId="0" fillId="4" borderId="15" xfId="0" applyFill="1" applyBorder="1" applyAlignment="1">
      <alignment horizontal="left" vertical="top"/>
    </xf>
    <xf numFmtId="0" fontId="0" fillId="4" borderId="15" xfId="0" applyFill="1" applyBorder="1" applyAlignment="1">
      <alignment horizontal="center" vertical="top"/>
    </xf>
    <xf numFmtId="0" fontId="0" fillId="0" borderId="0" xfId="0" applyAlignment="1">
      <alignment horizontal="center" vertical="top"/>
    </xf>
    <xf numFmtId="0" fontId="0" fillId="0" borderId="0" xfId="0" applyAlignment="1">
      <alignment vertical="top" wrapText="1"/>
    </xf>
    <xf numFmtId="0" fontId="0" fillId="0" borderId="0" xfId="0" applyAlignment="1">
      <alignment vertical="top"/>
    </xf>
    <xf numFmtId="0" fontId="0" fillId="0" borderId="26" xfId="0" applyBorder="1" applyAlignment="1">
      <alignment vertical="top" wrapText="1"/>
    </xf>
    <xf numFmtId="0" fontId="0" fillId="0" borderId="27" xfId="0" applyBorder="1" applyAlignment="1">
      <alignment vertical="top" wrapText="1"/>
    </xf>
    <xf numFmtId="0" fontId="0" fillId="0" borderId="26" xfId="0" applyBorder="1" applyAlignment="1">
      <alignment vertical="top"/>
    </xf>
    <xf numFmtId="0" fontId="0" fillId="0" borderId="28" xfId="0" applyBorder="1" applyAlignment="1">
      <alignment vertical="top"/>
    </xf>
    <xf numFmtId="0" fontId="1" fillId="6" borderId="22" xfId="1" applyBorder="1" applyAlignment="1">
      <alignment vertical="top" wrapText="1"/>
    </xf>
    <xf numFmtId="0" fontId="1" fillId="6" borderId="24" xfId="1" applyBorder="1" applyAlignment="1">
      <alignment horizontal="center" vertical="top"/>
    </xf>
    <xf numFmtId="0" fontId="1" fillId="6" borderId="22" xfId="1" applyBorder="1" applyAlignment="1">
      <alignment vertical="top"/>
    </xf>
    <xf numFmtId="0" fontId="1" fillId="6" borderId="22" xfId="1" applyBorder="1" applyAlignment="1">
      <alignment horizontal="center" vertical="top"/>
    </xf>
    <xf numFmtId="0" fontId="1" fillId="6" borderId="23" xfId="1" applyBorder="1" applyAlignment="1">
      <alignment horizontal="center" vertical="top"/>
    </xf>
    <xf numFmtId="0" fontId="1" fillId="6" borderId="24" xfId="1" applyBorder="1" applyAlignment="1">
      <alignment vertical="top"/>
    </xf>
    <xf numFmtId="0" fontId="0" fillId="0" borderId="30" xfId="0" applyBorder="1" applyAlignment="1">
      <alignment vertical="top" wrapText="1"/>
    </xf>
    <xf numFmtId="0" fontId="4" fillId="7" borderId="22" xfId="0" applyFont="1" applyFill="1" applyBorder="1" applyAlignment="1">
      <alignment vertical="top" wrapText="1"/>
    </xf>
    <xf numFmtId="0" fontId="1" fillId="6" borderId="32" xfId="1" applyBorder="1" applyAlignment="1">
      <alignment vertical="top"/>
    </xf>
    <xf numFmtId="0" fontId="0" fillId="0" borderId="33" xfId="0" applyBorder="1" applyAlignment="1">
      <alignment horizontal="center" vertical="top"/>
    </xf>
    <xf numFmtId="0" fontId="0" fillId="0" borderId="34" xfId="0" applyBorder="1" applyAlignment="1">
      <alignment vertical="top"/>
    </xf>
    <xf numFmtId="0" fontId="5" fillId="0" borderId="33" xfId="0" applyFont="1" applyBorder="1" applyAlignment="1">
      <alignment horizontal="center" vertical="top"/>
    </xf>
    <xf numFmtId="0" fontId="5" fillId="0" borderId="34" xfId="0" applyFont="1" applyBorder="1" applyAlignment="1">
      <alignment vertical="top"/>
    </xf>
    <xf numFmtId="0" fontId="7" fillId="0" borderId="34" xfId="0" applyFont="1" applyBorder="1" applyAlignment="1">
      <alignment vertical="top"/>
    </xf>
    <xf numFmtId="0" fontId="0" fillId="0" borderId="35" xfId="0" applyBorder="1" applyAlignment="1">
      <alignment horizontal="center" vertical="top"/>
    </xf>
    <xf numFmtId="0" fontId="0" fillId="0" borderId="36" xfId="0" applyBorder="1" applyAlignment="1">
      <alignment vertical="top" wrapText="1"/>
    </xf>
    <xf numFmtId="0" fontId="0" fillId="0" borderId="37" xfId="0" applyBorder="1" applyAlignment="1">
      <alignment horizontal="center" vertical="top"/>
    </xf>
    <xf numFmtId="0" fontId="4" fillId="0" borderId="30" xfId="0" applyFont="1" applyBorder="1" applyAlignment="1">
      <alignment vertical="top" wrapText="1"/>
    </xf>
    <xf numFmtId="0" fontId="0" fillId="0" borderId="30" xfId="0" applyBorder="1" applyAlignment="1">
      <alignment vertical="top"/>
    </xf>
    <xf numFmtId="0" fontId="0" fillId="0" borderId="38" xfId="0" applyBorder="1" applyAlignment="1">
      <alignment vertical="top"/>
    </xf>
    <xf numFmtId="0" fontId="0" fillId="0" borderId="39" xfId="0" applyBorder="1" applyAlignment="1">
      <alignment horizontal="center" vertical="top"/>
    </xf>
    <xf numFmtId="0" fontId="0" fillId="0" borderId="30" xfId="0" applyBorder="1" applyAlignment="1">
      <alignment horizontal="center" vertical="top"/>
    </xf>
    <xf numFmtId="0" fontId="0" fillId="0" borderId="36" xfId="0" applyBorder="1" applyAlignment="1">
      <alignment horizontal="center" vertical="top"/>
    </xf>
    <xf numFmtId="0" fontId="0" fillId="0" borderId="40" xfId="0" applyBorder="1" applyAlignment="1">
      <alignment vertical="top"/>
    </xf>
    <xf numFmtId="0" fontId="0" fillId="7" borderId="41" xfId="0" applyFill="1" applyBorder="1" applyAlignment="1">
      <alignment vertical="top" wrapText="1"/>
    </xf>
    <xf numFmtId="0" fontId="0" fillId="7" borderId="42" xfId="0" applyFill="1" applyBorder="1" applyAlignment="1">
      <alignment vertical="top" wrapText="1"/>
    </xf>
    <xf numFmtId="0" fontId="0" fillId="7" borderId="43" xfId="0" applyFill="1" applyBorder="1" applyAlignment="1">
      <alignment horizontal="center" vertical="top"/>
    </xf>
    <xf numFmtId="0" fontId="4" fillId="7" borderId="41" xfId="0" applyFont="1" applyFill="1" applyBorder="1" applyAlignment="1">
      <alignment vertical="top" wrapText="1"/>
    </xf>
    <xf numFmtId="0" fontId="0" fillId="7" borderId="41" xfId="0" applyFill="1" applyBorder="1" applyAlignment="1">
      <alignment vertical="top"/>
    </xf>
    <xf numFmtId="0" fontId="0" fillId="7" borderId="44" xfId="0" applyFill="1" applyBorder="1" applyAlignment="1">
      <alignment vertical="top"/>
    </xf>
    <xf numFmtId="0" fontId="0" fillId="7" borderId="17" xfId="0" applyFill="1" applyBorder="1" applyAlignment="1">
      <alignment horizontal="center" vertical="top"/>
    </xf>
    <xf numFmtId="0" fontId="0" fillId="7" borderId="41" xfId="0" applyFill="1" applyBorder="1" applyAlignment="1">
      <alignment horizontal="center" vertical="top"/>
    </xf>
    <xf numFmtId="0" fontId="0" fillId="7" borderId="42" xfId="0" applyFill="1" applyBorder="1" applyAlignment="1">
      <alignment horizontal="center" vertical="top"/>
    </xf>
    <xf numFmtId="0" fontId="0" fillId="7" borderId="43" xfId="0" applyFill="1" applyBorder="1" applyAlignment="1">
      <alignment vertical="top"/>
    </xf>
    <xf numFmtId="0" fontId="0" fillId="7" borderId="31" xfId="0" applyFill="1" applyBorder="1" applyAlignment="1">
      <alignment horizontal="center" vertical="top"/>
    </xf>
    <xf numFmtId="0" fontId="0" fillId="7" borderId="22" xfId="0" applyFill="1" applyBorder="1" applyAlignment="1">
      <alignment vertical="top" wrapText="1"/>
    </xf>
    <xf numFmtId="0" fontId="0" fillId="7" borderId="23" xfId="0" applyFill="1" applyBorder="1" applyAlignment="1">
      <alignment vertical="top" wrapText="1"/>
    </xf>
    <xf numFmtId="0" fontId="0" fillId="7" borderId="24" xfId="0" applyFill="1" applyBorder="1" applyAlignment="1">
      <alignment horizontal="center" vertical="top"/>
    </xf>
    <xf numFmtId="0" fontId="0" fillId="7" borderId="22" xfId="0" applyFill="1" applyBorder="1" applyAlignment="1">
      <alignment vertical="top"/>
    </xf>
    <xf numFmtId="0" fontId="0" fillId="7" borderId="25" xfId="0" applyFill="1" applyBorder="1" applyAlignment="1">
      <alignment vertical="top"/>
    </xf>
    <xf numFmtId="0" fontId="0" fillId="7" borderId="21" xfId="0" applyFill="1" applyBorder="1" applyAlignment="1">
      <alignment horizontal="center" vertical="top"/>
    </xf>
    <xf numFmtId="0" fontId="0" fillId="7" borderId="22" xfId="0" applyFill="1" applyBorder="1" applyAlignment="1">
      <alignment horizontal="center" vertical="top"/>
    </xf>
    <xf numFmtId="0" fontId="0" fillId="7" borderId="23" xfId="0" applyFill="1" applyBorder="1" applyAlignment="1">
      <alignment horizontal="center" vertical="top"/>
    </xf>
    <xf numFmtId="0" fontId="0" fillId="7" borderId="24" xfId="0" applyFill="1" applyBorder="1" applyAlignment="1">
      <alignment vertical="top"/>
    </xf>
    <xf numFmtId="0" fontId="0" fillId="7" borderId="32" xfId="0" applyFill="1" applyBorder="1" applyAlignment="1">
      <alignment vertical="top"/>
    </xf>
    <xf numFmtId="0" fontId="0" fillId="0" borderId="45" xfId="0" applyBorder="1" applyAlignment="1">
      <alignment vertical="top"/>
    </xf>
    <xf numFmtId="0" fontId="4" fillId="0" borderId="26" xfId="0" applyFont="1" applyBorder="1" applyAlignment="1">
      <alignment vertical="top" wrapText="1"/>
    </xf>
    <xf numFmtId="0" fontId="0" fillId="0" borderId="38" xfId="0" applyBorder="1" applyAlignment="1">
      <alignment vertical="top" wrapText="1"/>
    </xf>
    <xf numFmtId="0" fontId="6" fillId="0" borderId="15" xfId="0" applyFont="1" applyBorder="1" applyAlignment="1">
      <alignment vertical="top"/>
    </xf>
    <xf numFmtId="0" fontId="5" fillId="0" borderId="48" xfId="0" applyFont="1" applyBorder="1" applyAlignment="1">
      <alignment horizontal="center" vertical="top"/>
    </xf>
    <xf numFmtId="0" fontId="0" fillId="0" borderId="29" xfId="0" applyBorder="1" applyAlignment="1">
      <alignment vertical="top" wrapText="1"/>
    </xf>
    <xf numFmtId="0" fontId="0" fillId="0" borderId="41" xfId="0" applyBorder="1" applyAlignment="1">
      <alignment vertical="top" wrapText="1"/>
    </xf>
    <xf numFmtId="0" fontId="0" fillId="0" borderId="42" xfId="0" applyBorder="1" applyAlignment="1">
      <alignment vertical="top" wrapText="1"/>
    </xf>
    <xf numFmtId="0" fontId="0" fillId="0" borderId="41" xfId="0" applyBorder="1" applyAlignment="1">
      <alignment vertical="top"/>
    </xf>
    <xf numFmtId="0" fontId="0" fillId="0" borderId="44" xfId="0" applyBorder="1" applyAlignment="1">
      <alignment vertical="top"/>
    </xf>
    <xf numFmtId="0" fontId="0" fillId="0" borderId="43" xfId="0" applyBorder="1" applyAlignment="1">
      <alignment vertical="top"/>
    </xf>
    <xf numFmtId="0" fontId="0" fillId="0" borderId="34" xfId="0" applyBorder="1" applyAlignment="1">
      <alignment vertical="top" wrapText="1"/>
    </xf>
    <xf numFmtId="0" fontId="0" fillId="7" borderId="49" xfId="0" applyFill="1" applyBorder="1" applyAlignment="1">
      <alignment horizontal="center" vertical="top"/>
    </xf>
    <xf numFmtId="0" fontId="0" fillId="7" borderId="25" xfId="0" applyFill="1" applyBorder="1" applyAlignment="1">
      <alignment vertical="top" wrapText="1"/>
    </xf>
    <xf numFmtId="0" fontId="5" fillId="0" borderId="50" xfId="0" applyFont="1" applyBorder="1" applyAlignment="1">
      <alignment vertical="top"/>
    </xf>
    <xf numFmtId="0" fontId="0" fillId="0" borderId="55" xfId="0" applyBorder="1" applyAlignment="1">
      <alignment vertical="top"/>
    </xf>
    <xf numFmtId="0" fontId="0" fillId="0" borderId="18" xfId="0" applyBorder="1" applyAlignment="1">
      <alignment horizontal="center" vertical="top"/>
    </xf>
    <xf numFmtId="0" fontId="0" fillId="0" borderId="55" xfId="0" applyBorder="1" applyAlignment="1">
      <alignment horizontal="center" vertical="top"/>
    </xf>
    <xf numFmtId="0" fontId="4" fillId="0" borderId="41" xfId="0" applyFont="1" applyBorder="1" applyAlignment="1">
      <alignment vertical="top" wrapText="1"/>
    </xf>
    <xf numFmtId="0" fontId="0" fillId="0" borderId="58" xfId="0" applyBorder="1" applyAlignment="1">
      <alignment vertical="top" wrapText="1"/>
    </xf>
    <xf numFmtId="0" fontId="0" fillId="0" borderId="60" xfId="0" applyBorder="1" applyAlignment="1">
      <alignment vertical="top"/>
    </xf>
    <xf numFmtId="0" fontId="5" fillId="0" borderId="46" xfId="0" applyFont="1" applyBorder="1" applyAlignment="1">
      <alignment horizontal="center" vertical="top"/>
    </xf>
    <xf numFmtId="0" fontId="5" fillId="0" borderId="28" xfId="0" applyFont="1" applyBorder="1" applyAlignment="1">
      <alignment vertical="top"/>
    </xf>
    <xf numFmtId="0" fontId="5" fillId="0" borderId="62" xfId="0" applyFont="1" applyBorder="1" applyAlignment="1">
      <alignment vertical="top"/>
    </xf>
    <xf numFmtId="0" fontId="5" fillId="0" borderId="61" xfId="0" applyFont="1" applyBorder="1" applyAlignment="1">
      <alignment horizontal="center" vertical="top"/>
    </xf>
    <xf numFmtId="0" fontId="6" fillId="0" borderId="28" xfId="0" applyFont="1" applyBorder="1" applyAlignment="1">
      <alignment vertical="top"/>
    </xf>
    <xf numFmtId="0" fontId="5" fillId="0" borderId="27" xfId="0" applyFont="1" applyBorder="1" applyAlignment="1">
      <alignment horizontal="center" vertical="top"/>
    </xf>
    <xf numFmtId="0" fontId="0" fillId="0" borderId="3" xfId="0" applyBorder="1" applyAlignment="1">
      <alignment horizontal="center" vertical="top" wrapText="1"/>
    </xf>
    <xf numFmtId="0" fontId="0" fillId="0" borderId="63" xfId="0" applyBorder="1" applyAlignment="1">
      <alignment horizontal="center" vertical="top"/>
    </xf>
    <xf numFmtId="0" fontId="0" fillId="0" borderId="65" xfId="0" applyBorder="1" applyAlignment="1">
      <alignment vertical="top"/>
    </xf>
    <xf numFmtId="0" fontId="0" fillId="0" borderId="66" xfId="0" applyBorder="1" applyAlignment="1">
      <alignment horizontal="center" vertical="top"/>
    </xf>
    <xf numFmtId="0" fontId="0" fillId="0" borderId="51" xfId="0" applyBorder="1" applyAlignment="1">
      <alignment horizontal="center" vertical="top"/>
    </xf>
    <xf numFmtId="0" fontId="0" fillId="0" borderId="55" xfId="0" applyBorder="1" applyAlignment="1">
      <alignment vertical="top" wrapText="1"/>
    </xf>
    <xf numFmtId="0" fontId="0" fillId="0" borderId="53" xfId="0" applyBorder="1" applyAlignment="1">
      <alignment horizontal="center" vertical="top"/>
    </xf>
    <xf numFmtId="0" fontId="4" fillId="0" borderId="55" xfId="0" applyFont="1" applyBorder="1" applyAlignment="1">
      <alignment vertical="top" wrapText="1"/>
    </xf>
    <xf numFmtId="0" fontId="0" fillId="0" borderId="56" xfId="0" applyBorder="1" applyAlignment="1">
      <alignment horizontal="center" vertical="top"/>
    </xf>
    <xf numFmtId="0" fontId="0" fillId="0" borderId="53" xfId="0" applyBorder="1" applyAlignment="1">
      <alignment vertical="top"/>
    </xf>
    <xf numFmtId="0" fontId="0" fillId="0" borderId="57" xfId="0" applyBorder="1" applyAlignment="1">
      <alignment vertical="top"/>
    </xf>
    <xf numFmtId="0" fontId="0" fillId="0" borderId="72" xfId="0" applyBorder="1" applyAlignment="1">
      <alignment vertical="top" wrapText="1"/>
    </xf>
    <xf numFmtId="0" fontId="0" fillId="0" borderId="72" xfId="0" applyBorder="1" applyAlignment="1">
      <alignment vertical="top"/>
    </xf>
    <xf numFmtId="0" fontId="0" fillId="0" borderId="73" xfId="0" applyBorder="1" applyAlignment="1">
      <alignment horizontal="center" vertical="top"/>
    </xf>
    <xf numFmtId="0" fontId="0" fillId="0" borderId="74" xfId="0" applyBorder="1" applyAlignment="1">
      <alignment vertical="top"/>
    </xf>
    <xf numFmtId="0" fontId="1" fillId="6" borderId="49" xfId="1" applyBorder="1" applyAlignment="1">
      <alignment horizontal="center" vertical="top"/>
    </xf>
    <xf numFmtId="0" fontId="0" fillId="0" borderId="48" xfId="0" applyBorder="1" applyAlignment="1">
      <alignment horizontal="center" vertical="top"/>
    </xf>
    <xf numFmtId="0" fontId="7" fillId="0" borderId="48" xfId="0" applyFont="1" applyBorder="1" applyAlignment="1">
      <alignment horizontal="center" vertical="top"/>
    </xf>
    <xf numFmtId="0" fontId="7" fillId="0" borderId="34" xfId="0" applyFont="1" applyBorder="1" applyAlignment="1">
      <alignment vertical="top" wrapText="1"/>
    </xf>
    <xf numFmtId="0" fontId="0" fillId="5" borderId="48" xfId="0" applyFill="1" applyBorder="1" applyAlignment="1">
      <alignment horizontal="center" vertical="top"/>
    </xf>
    <xf numFmtId="0" fontId="0" fillId="0" borderId="52" xfId="0" applyBorder="1" applyAlignment="1">
      <alignment horizontal="center" vertical="top"/>
    </xf>
    <xf numFmtId="0" fontId="0" fillId="0" borderId="78" xfId="0" applyBorder="1" applyAlignment="1">
      <alignment vertical="top"/>
    </xf>
    <xf numFmtId="0" fontId="0" fillId="0" borderId="79" xfId="0" applyBorder="1" applyAlignment="1">
      <alignment vertical="top"/>
    </xf>
    <xf numFmtId="0" fontId="1" fillId="6" borderId="25" xfId="1" applyBorder="1" applyAlignment="1">
      <alignment vertical="top" wrapText="1"/>
    </xf>
    <xf numFmtId="0" fontId="5" fillId="0" borderId="16" xfId="0" applyFont="1" applyBorder="1" applyAlignment="1">
      <alignment vertical="top" wrapText="1"/>
    </xf>
    <xf numFmtId="0" fontId="0" fillId="0" borderId="69" xfId="0" applyBorder="1" applyAlignment="1">
      <alignment vertical="top" wrapText="1"/>
    </xf>
    <xf numFmtId="0" fontId="0" fillId="0" borderId="75" xfId="0" applyBorder="1" applyAlignment="1">
      <alignment vertical="top" wrapText="1"/>
    </xf>
    <xf numFmtId="0" fontId="0" fillId="0" borderId="80" xfId="0" applyBorder="1" applyAlignment="1">
      <alignment vertical="top" wrapText="1"/>
    </xf>
    <xf numFmtId="0" fontId="0" fillId="7" borderId="59" xfId="0" applyFill="1" applyBorder="1" applyAlignment="1">
      <alignment horizontal="center" vertical="top"/>
    </xf>
    <xf numFmtId="0" fontId="0" fillId="7" borderId="60" xfId="0" applyFill="1" applyBorder="1" applyAlignment="1">
      <alignment vertical="top"/>
    </xf>
    <xf numFmtId="0" fontId="0" fillId="4" borderId="54" xfId="0" applyFill="1" applyBorder="1" applyAlignment="1">
      <alignment horizontal="left" vertical="top"/>
    </xf>
    <xf numFmtId="0" fontId="0" fillId="0" borderId="85" xfId="0" applyBorder="1" applyAlignment="1">
      <alignment horizontal="center" vertical="top"/>
    </xf>
    <xf numFmtId="0" fontId="0" fillId="0" borderId="86" xfId="0" applyBorder="1" applyAlignment="1">
      <alignment vertical="top" wrapText="1"/>
    </xf>
    <xf numFmtId="0" fontId="0" fillId="0" borderId="86" xfId="0" applyBorder="1" applyAlignment="1">
      <alignment vertical="top"/>
    </xf>
    <xf numFmtId="0" fontId="0" fillId="0" borderId="89" xfId="0" applyBorder="1" applyAlignment="1">
      <alignment horizontal="center" vertical="top"/>
    </xf>
    <xf numFmtId="0" fontId="0" fillId="0" borderId="84" xfId="0" applyBorder="1" applyAlignment="1">
      <alignment horizontal="left" vertical="top"/>
    </xf>
    <xf numFmtId="0" fontId="0" fillId="0" borderId="67" xfId="0" applyBorder="1" applyAlignment="1">
      <alignment horizontal="center" vertical="top"/>
    </xf>
    <xf numFmtId="0" fontId="0" fillId="0" borderId="82" xfId="0" applyBorder="1" applyAlignment="1">
      <alignment horizontal="center" vertical="top"/>
    </xf>
    <xf numFmtId="0" fontId="2" fillId="3" borderId="91" xfId="0" applyFont="1" applyFill="1" applyBorder="1" applyAlignment="1">
      <alignment horizontal="center" vertical="top"/>
    </xf>
    <xf numFmtId="0" fontId="2" fillId="3" borderId="92" xfId="0" applyFont="1" applyFill="1" applyBorder="1" applyAlignment="1">
      <alignment vertical="top" wrapText="1"/>
    </xf>
    <xf numFmtId="0" fontId="2" fillId="3" borderId="92" xfId="0" applyFont="1" applyFill="1" applyBorder="1" applyAlignment="1">
      <alignment vertical="top"/>
    </xf>
    <xf numFmtId="0" fontId="2" fillId="3" borderId="93" xfId="0" applyFont="1" applyFill="1" applyBorder="1" applyAlignment="1">
      <alignment vertical="top"/>
    </xf>
    <xf numFmtId="0" fontId="0" fillId="8" borderId="65" xfId="0" applyFill="1" applyBorder="1" applyAlignment="1">
      <alignment vertical="top" wrapText="1"/>
    </xf>
    <xf numFmtId="0" fontId="0" fillId="8" borderId="87" xfId="0" applyFill="1" applyBorder="1" applyAlignment="1">
      <alignment horizontal="left" vertical="top"/>
    </xf>
    <xf numFmtId="0" fontId="0" fillId="8" borderId="88" xfId="0" applyFill="1" applyBorder="1" applyAlignment="1">
      <alignment horizontal="center" vertical="top"/>
    </xf>
    <xf numFmtId="0" fontId="0" fillId="8" borderId="52" xfId="0" applyFill="1" applyBorder="1" applyAlignment="1">
      <alignment horizontal="center" vertical="top"/>
    </xf>
    <xf numFmtId="0" fontId="0" fillId="8" borderId="96" xfId="0" applyFill="1" applyBorder="1" applyAlignment="1">
      <alignment horizontal="center" vertical="top"/>
    </xf>
    <xf numFmtId="0" fontId="0" fillId="8" borderId="97" xfId="0" applyFill="1" applyBorder="1" applyAlignment="1">
      <alignment horizontal="center" vertical="top"/>
    </xf>
    <xf numFmtId="0" fontId="7" fillId="0" borderId="51" xfId="0" applyFont="1" applyBorder="1" applyAlignment="1">
      <alignment horizontal="center" vertical="top"/>
    </xf>
    <xf numFmtId="0" fontId="7" fillId="0" borderId="53" xfId="0" applyFont="1" applyBorder="1" applyAlignment="1">
      <alignment vertical="top"/>
    </xf>
    <xf numFmtId="0" fontId="7" fillId="0" borderId="54" xfId="0" applyFont="1" applyBorder="1" applyAlignment="1">
      <alignment vertical="top"/>
    </xf>
    <xf numFmtId="0" fontId="7" fillId="0" borderId="52" xfId="0" applyFont="1" applyBorder="1" applyAlignment="1">
      <alignment horizontal="center" vertical="top"/>
    </xf>
    <xf numFmtId="0" fontId="8" fillId="0" borderId="53" xfId="0" applyFont="1" applyBorder="1" applyAlignment="1">
      <alignment vertical="top"/>
    </xf>
    <xf numFmtId="0" fontId="7" fillId="0" borderId="55" xfId="0" applyFont="1" applyBorder="1" applyAlignment="1">
      <alignment vertical="top"/>
    </xf>
    <xf numFmtId="0" fontId="7" fillId="0" borderId="56" xfId="0" applyFont="1" applyBorder="1" applyAlignment="1">
      <alignment horizontal="center" vertical="top"/>
    </xf>
    <xf numFmtId="0" fontId="0" fillId="0" borderId="83" xfId="0" applyBorder="1" applyAlignment="1">
      <alignment horizontal="center" vertical="top" wrapText="1"/>
    </xf>
    <xf numFmtId="0" fontId="4" fillId="0" borderId="30" xfId="0" applyFont="1" applyBorder="1" applyAlignment="1">
      <alignment vertical="top"/>
    </xf>
    <xf numFmtId="0" fontId="4" fillId="0" borderId="13" xfId="0" applyFont="1" applyBorder="1" applyAlignment="1">
      <alignment vertical="top"/>
    </xf>
    <xf numFmtId="0" fontId="0" fillId="8" borderId="13" xfId="0" applyFill="1" applyBorder="1" applyAlignment="1">
      <alignment horizontal="center" vertical="top"/>
    </xf>
    <xf numFmtId="0" fontId="4" fillId="8" borderId="41" xfId="0" applyFont="1" applyFill="1" applyBorder="1" applyAlignment="1">
      <alignment vertical="top" wrapText="1"/>
    </xf>
    <xf numFmtId="0" fontId="0" fillId="8" borderId="3" xfId="0" applyFill="1" applyBorder="1" applyAlignment="1">
      <alignment vertical="top" wrapText="1"/>
    </xf>
    <xf numFmtId="0" fontId="0" fillId="8" borderId="15" xfId="0" applyFill="1" applyBorder="1" applyAlignment="1">
      <alignment horizontal="center" vertical="top"/>
    </xf>
    <xf numFmtId="0" fontId="5" fillId="0" borderId="13" xfId="0" applyFont="1" applyBorder="1" applyAlignment="1">
      <alignment horizontal="left" vertical="top"/>
    </xf>
    <xf numFmtId="0" fontId="0" fillId="0" borderId="15" xfId="0" applyBorder="1" applyAlignment="1">
      <alignment vertical="top" wrapText="1"/>
    </xf>
    <xf numFmtId="0" fontId="0" fillId="0" borderId="53" xfId="0" applyBorder="1" applyAlignment="1">
      <alignment vertical="top" wrapText="1"/>
    </xf>
    <xf numFmtId="0" fontId="5" fillId="0" borderId="57" xfId="0" applyFont="1" applyBorder="1" applyAlignment="1">
      <alignment vertical="top"/>
    </xf>
    <xf numFmtId="0" fontId="5" fillId="0" borderId="53" xfId="0" applyFont="1" applyBorder="1" applyAlignment="1">
      <alignment horizontal="center" vertical="top"/>
    </xf>
    <xf numFmtId="0" fontId="6" fillId="0" borderId="55" xfId="0" applyFont="1" applyBorder="1" applyAlignment="1">
      <alignment horizontal="left" vertical="top"/>
    </xf>
    <xf numFmtId="0" fontId="5" fillId="0" borderId="55" xfId="0" applyFont="1" applyBorder="1" applyAlignment="1">
      <alignment horizontal="center" vertical="top"/>
    </xf>
    <xf numFmtId="0" fontId="5" fillId="0" borderId="56" xfId="0" applyFont="1" applyBorder="1" applyAlignment="1">
      <alignment horizontal="center" vertical="top"/>
    </xf>
    <xf numFmtId="0" fontId="5" fillId="0" borderId="53" xfId="0" applyFont="1" applyBorder="1" applyAlignment="1">
      <alignment vertical="top"/>
    </xf>
    <xf numFmtId="0" fontId="5" fillId="0" borderId="55" xfId="0" applyFont="1" applyBorder="1" applyAlignment="1">
      <alignment vertical="top"/>
    </xf>
    <xf numFmtId="0" fontId="6" fillId="0" borderId="13" xfId="0" applyFont="1" applyBorder="1" applyAlignment="1">
      <alignment horizontal="left" vertical="top" wrapText="1"/>
    </xf>
    <xf numFmtId="0" fontId="5" fillId="0" borderId="13" xfId="0" applyFont="1" applyBorder="1" applyAlignment="1">
      <alignment horizontal="left" vertical="top" wrapText="1"/>
    </xf>
    <xf numFmtId="0" fontId="7" fillId="0" borderId="15" xfId="0" applyFont="1" applyBorder="1" applyAlignment="1">
      <alignment vertical="top" wrapText="1"/>
    </xf>
    <xf numFmtId="0" fontId="8" fillId="0" borderId="13" xfId="0" applyFont="1" applyBorder="1" applyAlignment="1">
      <alignment horizontal="left" vertical="top"/>
    </xf>
    <xf numFmtId="0" fontId="8" fillId="0" borderId="41" xfId="0" applyFont="1" applyBorder="1" applyAlignment="1">
      <alignment vertical="top" wrapText="1"/>
    </xf>
    <xf numFmtId="0" fontId="4" fillId="4" borderId="15" xfId="0" applyFont="1" applyFill="1" applyBorder="1" applyAlignment="1">
      <alignment horizontal="left" vertical="top"/>
    </xf>
    <xf numFmtId="0" fontId="4" fillId="4" borderId="15" xfId="0" applyFont="1" applyFill="1" applyBorder="1" applyAlignment="1">
      <alignment horizontal="left" vertical="top" wrapText="1"/>
    </xf>
    <xf numFmtId="0" fontId="6" fillId="0" borderId="55" xfId="0" applyFont="1" applyBorder="1" applyAlignment="1">
      <alignment horizontal="left" vertical="top" wrapText="1"/>
    </xf>
    <xf numFmtId="0" fontId="5" fillId="0" borderId="99" xfId="0" applyFont="1" applyBorder="1" applyAlignment="1">
      <alignment horizontal="left" vertical="top"/>
    </xf>
    <xf numFmtId="0" fontId="0" fillId="0" borderId="54" xfId="0" applyBorder="1" applyAlignment="1">
      <alignment vertical="top" wrapText="1"/>
    </xf>
    <xf numFmtId="0" fontId="5" fillId="0" borderId="84" xfId="0" applyFont="1" applyBorder="1" applyAlignment="1">
      <alignment vertical="top"/>
    </xf>
    <xf numFmtId="0" fontId="0" fillId="0" borderId="101" xfId="0" applyBorder="1" applyAlignment="1">
      <alignment vertical="top" wrapText="1"/>
    </xf>
    <xf numFmtId="0" fontId="5" fillId="0" borderId="102" xfId="0" applyFont="1" applyBorder="1" applyAlignment="1">
      <alignment horizontal="left" vertical="top"/>
    </xf>
    <xf numFmtId="0" fontId="5" fillId="0" borderId="103" xfId="0" applyFont="1" applyBorder="1" applyAlignment="1">
      <alignment vertical="top"/>
    </xf>
    <xf numFmtId="0" fontId="5" fillId="0" borderId="37" xfId="0" applyFont="1" applyBorder="1" applyAlignment="1">
      <alignment horizontal="center" vertical="top"/>
    </xf>
    <xf numFmtId="0" fontId="6" fillId="0" borderId="30" xfId="0" applyFont="1" applyBorder="1" applyAlignment="1">
      <alignment horizontal="left" vertical="top" wrapText="1"/>
    </xf>
    <xf numFmtId="0" fontId="5" fillId="0" borderId="40" xfId="0" applyFont="1" applyBorder="1" applyAlignment="1">
      <alignment vertical="top"/>
    </xf>
    <xf numFmtId="0" fontId="5" fillId="0" borderId="30" xfId="0" applyFont="1" applyBorder="1" applyAlignment="1">
      <alignment horizontal="center" vertical="top"/>
    </xf>
    <xf numFmtId="0" fontId="5" fillId="0" borderId="36" xfId="0" applyFont="1" applyBorder="1" applyAlignment="1">
      <alignment horizontal="center" vertical="top"/>
    </xf>
    <xf numFmtId="0" fontId="5" fillId="0" borderId="37" xfId="0" applyFont="1" applyBorder="1" applyAlignment="1">
      <alignment vertical="top"/>
    </xf>
    <xf numFmtId="0" fontId="5" fillId="0" borderId="30" xfId="0" applyFont="1" applyBorder="1" applyAlignment="1">
      <alignment vertical="top"/>
    </xf>
    <xf numFmtId="0" fontId="1" fillId="6" borderId="41" xfId="1" applyBorder="1" applyAlignment="1">
      <alignment vertical="top" wrapText="1"/>
    </xf>
    <xf numFmtId="0" fontId="1" fillId="6" borderId="42" xfId="1" applyBorder="1" applyAlignment="1">
      <alignment vertical="top" wrapText="1"/>
    </xf>
    <xf numFmtId="0" fontId="1" fillId="6" borderId="43" xfId="1" applyBorder="1" applyAlignment="1">
      <alignment horizontal="center" vertical="top"/>
    </xf>
    <xf numFmtId="0" fontId="1" fillId="6" borderId="41" xfId="1" applyBorder="1" applyAlignment="1">
      <alignment vertical="top"/>
    </xf>
    <xf numFmtId="0" fontId="1" fillId="6" borderId="44" xfId="1" applyBorder="1" applyAlignment="1">
      <alignment vertical="top"/>
    </xf>
    <xf numFmtId="0" fontId="1" fillId="6" borderId="17" xfId="1" applyBorder="1" applyAlignment="1">
      <alignment horizontal="center" vertical="top"/>
    </xf>
    <xf numFmtId="0" fontId="1" fillId="6" borderId="41" xfId="1" applyBorder="1" applyAlignment="1">
      <alignment horizontal="center" vertical="top"/>
    </xf>
    <xf numFmtId="0" fontId="1" fillId="6" borderId="42" xfId="1" applyBorder="1" applyAlignment="1">
      <alignment horizontal="center" vertical="top"/>
    </xf>
    <xf numFmtId="0" fontId="1" fillId="6" borderId="43" xfId="1" applyBorder="1" applyAlignment="1">
      <alignment vertical="top"/>
    </xf>
    <xf numFmtId="0" fontId="1" fillId="6" borderId="60" xfId="1" applyBorder="1" applyAlignment="1">
      <alignment vertical="top"/>
    </xf>
    <xf numFmtId="0" fontId="6" fillId="7" borderId="100" xfId="0" applyFont="1" applyFill="1" applyBorder="1" applyAlignment="1">
      <alignment horizontal="left" vertical="top" wrapText="1"/>
    </xf>
    <xf numFmtId="0" fontId="5" fillId="0" borderId="56" xfId="0" applyFont="1" applyBorder="1" applyAlignment="1">
      <alignment horizontal="left" vertical="top"/>
    </xf>
    <xf numFmtId="0" fontId="9" fillId="6" borderId="43" xfId="1" applyFont="1" applyBorder="1" applyAlignment="1">
      <alignment vertical="top" wrapText="1"/>
    </xf>
    <xf numFmtId="0" fontId="0" fillId="8" borderId="105" xfId="0" applyFill="1" applyBorder="1" applyAlignment="1">
      <alignment horizontal="center" vertical="top"/>
    </xf>
    <xf numFmtId="0" fontId="0" fillId="8" borderId="106" xfId="0" applyFill="1" applyBorder="1" applyAlignment="1">
      <alignment horizontal="center" vertical="top"/>
    </xf>
    <xf numFmtId="0" fontId="5" fillId="0" borderId="73" xfId="0" applyFont="1" applyBorder="1" applyAlignment="1">
      <alignment horizontal="center" vertical="top"/>
    </xf>
    <xf numFmtId="0" fontId="5" fillId="0" borderId="98" xfId="0" applyFont="1" applyBorder="1" applyAlignment="1">
      <alignment horizontal="center" vertical="top"/>
    </xf>
    <xf numFmtId="0" fontId="5" fillId="0" borderId="77" xfId="0" applyFont="1" applyBorder="1" applyAlignment="1">
      <alignment horizontal="center" vertical="top"/>
    </xf>
    <xf numFmtId="0" fontId="5" fillId="0" borderId="107" xfId="0" applyFont="1" applyBorder="1" applyAlignment="1">
      <alignment horizontal="center" vertical="top"/>
    </xf>
    <xf numFmtId="0" fontId="5" fillId="0" borderId="108" xfId="0" applyFont="1" applyBorder="1" applyAlignment="1">
      <alignment horizontal="center" vertical="top"/>
    </xf>
    <xf numFmtId="0" fontId="5" fillId="8" borderId="99" xfId="0" applyFont="1" applyFill="1" applyBorder="1" applyAlignment="1">
      <alignment horizontal="left" vertical="top" wrapText="1"/>
    </xf>
    <xf numFmtId="0" fontId="7" fillId="0" borderId="54" xfId="0" applyFont="1" applyBorder="1" applyAlignment="1">
      <alignment vertical="top" wrapText="1"/>
    </xf>
    <xf numFmtId="0" fontId="7" fillId="0" borderId="99" xfId="0" applyFont="1" applyBorder="1" applyAlignment="1">
      <alignment horizontal="left" vertical="top"/>
    </xf>
    <xf numFmtId="0" fontId="7" fillId="0" borderId="84" xfId="0" applyFont="1" applyBorder="1" applyAlignment="1">
      <alignment vertical="top"/>
    </xf>
    <xf numFmtId="0" fontId="7" fillId="0" borderId="53" xfId="0" applyFont="1" applyBorder="1" applyAlignment="1">
      <alignment horizontal="center" vertical="top"/>
    </xf>
    <xf numFmtId="0" fontId="8" fillId="0" borderId="55" xfId="0" applyFont="1" applyBorder="1" applyAlignment="1">
      <alignment horizontal="left" vertical="top" wrapText="1"/>
    </xf>
    <xf numFmtId="0" fontId="0" fillId="0" borderId="106" xfId="0" applyBorder="1" applyAlignment="1">
      <alignment horizontal="center" vertical="top"/>
    </xf>
    <xf numFmtId="0" fontId="0" fillId="8" borderId="26" xfId="0" applyFill="1" applyBorder="1" applyAlignment="1">
      <alignment horizontal="left" vertical="top"/>
    </xf>
    <xf numFmtId="0" fontId="7" fillId="0" borderId="104" xfId="0" applyFont="1" applyBorder="1" applyAlignment="1">
      <alignment vertical="top"/>
    </xf>
    <xf numFmtId="0" fontId="0" fillId="8" borderId="28" xfId="0" applyFill="1" applyBorder="1" applyAlignment="1">
      <alignment horizontal="center" vertical="top"/>
    </xf>
    <xf numFmtId="0" fontId="4" fillId="8" borderId="26" xfId="0" applyFont="1" applyFill="1" applyBorder="1" applyAlignment="1">
      <alignment horizontal="left" vertical="top"/>
    </xf>
    <xf numFmtId="0" fontId="7" fillId="0" borderId="26" xfId="0" applyFont="1" applyBorder="1" applyAlignment="1">
      <alignment vertical="top"/>
    </xf>
    <xf numFmtId="0" fontId="0" fillId="0" borderId="109" xfId="0" applyBorder="1" applyAlignment="1">
      <alignment vertical="top" wrapText="1"/>
    </xf>
    <xf numFmtId="0" fontId="5" fillId="0" borderId="99" xfId="0" applyFont="1" applyBorder="1" applyAlignment="1">
      <alignment horizontal="left" vertical="top" wrapText="1"/>
    </xf>
    <xf numFmtId="0" fontId="0" fillId="9" borderId="13" xfId="0" applyFill="1" applyBorder="1" applyAlignment="1">
      <alignment vertical="top" wrapText="1"/>
    </xf>
    <xf numFmtId="0" fontId="0" fillId="0" borderId="111" xfId="0" applyBorder="1" applyAlignment="1">
      <alignment vertical="top" wrapText="1"/>
    </xf>
    <xf numFmtId="0" fontId="0" fillId="0" borderId="112" xfId="0" applyBorder="1" applyAlignment="1">
      <alignment horizontal="center" vertical="top"/>
    </xf>
    <xf numFmtId="0" fontId="0" fillId="0" borderId="111" xfId="0" applyBorder="1" applyAlignment="1">
      <alignment vertical="top"/>
    </xf>
    <xf numFmtId="0" fontId="0" fillId="0" borderId="111" xfId="0" applyBorder="1" applyAlignment="1">
      <alignment horizontal="center" vertical="top"/>
    </xf>
    <xf numFmtId="0" fontId="0" fillId="0" borderId="56" xfId="0" applyBorder="1" applyAlignment="1">
      <alignment vertical="top" wrapText="1"/>
    </xf>
    <xf numFmtId="0" fontId="0" fillId="0" borderId="69" xfId="0" applyBorder="1" applyAlignment="1">
      <alignment vertical="top"/>
    </xf>
    <xf numFmtId="0" fontId="0" fillId="7" borderId="32" xfId="0" applyFill="1" applyBorder="1" applyAlignment="1">
      <alignment horizontal="center" vertical="top"/>
    </xf>
    <xf numFmtId="0" fontId="0" fillId="0" borderId="34" xfId="0" applyBorder="1" applyAlignment="1">
      <alignment horizontal="center" vertical="top" wrapText="1"/>
    </xf>
    <xf numFmtId="0" fontId="0" fillId="0" borderId="34" xfId="0" applyBorder="1" applyAlignment="1">
      <alignment horizontal="center" vertical="top"/>
    </xf>
    <xf numFmtId="0" fontId="5" fillId="0" borderId="34" xfId="0" applyFont="1" applyBorder="1" applyAlignment="1">
      <alignment horizontal="center" vertical="top"/>
    </xf>
    <xf numFmtId="0" fontId="0" fillId="9" borderId="34" xfId="0" applyFill="1" applyBorder="1" applyAlignment="1">
      <alignment horizontal="center" vertical="top"/>
    </xf>
    <xf numFmtId="0" fontId="0" fillId="0" borderId="113" xfId="0" applyBorder="1" applyAlignment="1">
      <alignment horizontal="center" vertical="top"/>
    </xf>
    <xf numFmtId="0" fontId="0" fillId="0" borderId="114" xfId="0" applyBorder="1" applyAlignment="1">
      <alignment horizontal="center" vertical="top"/>
    </xf>
    <xf numFmtId="0" fontId="5" fillId="0" borderId="51" xfId="0" applyFont="1" applyBorder="1" applyAlignment="1">
      <alignment horizontal="center" vertical="top"/>
    </xf>
    <xf numFmtId="0" fontId="4" fillId="8" borderId="55" xfId="0" applyFont="1" applyFill="1" applyBorder="1" applyAlignment="1">
      <alignment horizontal="left" vertical="top"/>
    </xf>
    <xf numFmtId="0" fontId="4" fillId="8" borderId="55" xfId="0" applyFont="1" applyFill="1" applyBorder="1" applyAlignment="1">
      <alignment horizontal="left" vertical="top" wrapText="1"/>
    </xf>
    <xf numFmtId="0" fontId="0" fillId="0" borderId="90" xfId="0" applyBorder="1" applyAlignment="1">
      <alignment vertical="top" wrapText="1"/>
    </xf>
    <xf numFmtId="0" fontId="5" fillId="8" borderId="115" xfId="0" applyFont="1" applyFill="1" applyBorder="1" applyAlignment="1">
      <alignment horizontal="center" vertical="top" wrapText="1"/>
    </xf>
    <xf numFmtId="0" fontId="5" fillId="0" borderId="108" xfId="0" applyFont="1" applyBorder="1" applyAlignment="1">
      <alignment horizontal="left" vertical="top"/>
    </xf>
    <xf numFmtId="0" fontId="0" fillId="8" borderId="48" xfId="0" applyFill="1" applyBorder="1" applyAlignment="1">
      <alignment horizontal="center" vertical="top"/>
    </xf>
    <xf numFmtId="0" fontId="5" fillId="0" borderId="115" xfId="0" applyFont="1" applyBorder="1" applyAlignment="1">
      <alignment horizontal="center" vertical="top" wrapText="1"/>
    </xf>
    <xf numFmtId="0" fontId="13" fillId="0" borderId="95" xfId="0" applyFont="1" applyBorder="1" applyAlignment="1">
      <alignment wrapText="1"/>
    </xf>
    <xf numFmtId="0" fontId="4" fillId="0" borderId="78" xfId="0" applyFont="1" applyBorder="1" applyAlignment="1">
      <alignment vertical="top" wrapText="1"/>
    </xf>
    <xf numFmtId="0" fontId="5" fillId="0" borderId="54" xfId="0" applyFont="1" applyBorder="1" applyAlignment="1">
      <alignment vertical="top"/>
    </xf>
    <xf numFmtId="0" fontId="0" fillId="8" borderId="16" xfId="0" applyFill="1" applyBorder="1" applyAlignment="1">
      <alignment horizontal="left" vertical="top"/>
    </xf>
    <xf numFmtId="0" fontId="0" fillId="0" borderId="116" xfId="0" applyBorder="1" applyAlignment="1">
      <alignment vertical="top" wrapText="1"/>
    </xf>
    <xf numFmtId="0" fontId="5" fillId="0" borderId="74" xfId="0" applyFont="1" applyBorder="1" applyAlignment="1">
      <alignment horizontal="center" vertical="top"/>
    </xf>
    <xf numFmtId="0" fontId="0" fillId="8" borderId="53" xfId="0" applyFill="1" applyBorder="1" applyAlignment="1">
      <alignment horizontal="center" vertical="top"/>
    </xf>
    <xf numFmtId="0" fontId="4" fillId="0" borderId="65" xfId="0" applyFont="1" applyBorder="1" applyAlignment="1">
      <alignment vertical="top" wrapText="1"/>
    </xf>
    <xf numFmtId="0" fontId="4" fillId="0" borderId="72" xfId="0" applyFont="1" applyBorder="1" applyAlignment="1">
      <alignment vertical="top" wrapText="1"/>
    </xf>
    <xf numFmtId="0" fontId="7" fillId="8" borderId="117" xfId="0" applyFont="1" applyFill="1" applyBorder="1" applyAlignment="1">
      <alignment horizontal="center" vertical="top" wrapText="1"/>
    </xf>
    <xf numFmtId="0" fontId="0" fillId="8" borderId="55" xfId="0" applyFill="1" applyBorder="1" applyAlignment="1">
      <alignment horizontal="center" vertical="top"/>
    </xf>
    <xf numFmtId="0" fontId="0" fillId="0" borderId="57" xfId="0" applyBorder="1" applyAlignment="1">
      <alignment horizontal="center" vertical="top"/>
    </xf>
    <xf numFmtId="0" fontId="0" fillId="0" borderId="60" xfId="0" applyBorder="1" applyAlignment="1">
      <alignment horizontal="center" vertical="top"/>
    </xf>
    <xf numFmtId="0" fontId="0" fillId="0" borderId="121" xfId="0" applyBorder="1" applyAlignment="1">
      <alignment horizontal="center" vertical="top"/>
    </xf>
    <xf numFmtId="0" fontId="5" fillId="0" borderId="35" xfId="0" applyFont="1" applyBorder="1" applyAlignment="1">
      <alignment horizontal="center" vertical="top"/>
    </xf>
    <xf numFmtId="0" fontId="5" fillId="0" borderId="102" xfId="0" applyFont="1" applyBorder="1" applyAlignment="1">
      <alignment horizontal="left" vertical="top" wrapText="1"/>
    </xf>
    <xf numFmtId="0" fontId="5" fillId="0" borderId="101" xfId="0" applyFont="1" applyBorder="1" applyAlignment="1">
      <alignment vertical="top"/>
    </xf>
    <xf numFmtId="0" fontId="5" fillId="0" borderId="122" xfId="0" applyFont="1" applyBorder="1" applyAlignment="1">
      <alignment horizontal="center" vertical="top" wrapText="1"/>
    </xf>
    <xf numFmtId="0" fontId="5" fillId="0" borderId="102" xfId="0" applyFont="1" applyBorder="1" applyAlignment="1">
      <alignment horizontal="center" vertical="top" wrapText="1"/>
    </xf>
    <xf numFmtId="0" fontId="5" fillId="0" borderId="40" xfId="0" applyFont="1" applyBorder="1" applyAlignment="1">
      <alignment horizontal="center" vertical="top"/>
    </xf>
    <xf numFmtId="0" fontId="0" fillId="0" borderId="60" xfId="0" applyBorder="1" applyAlignment="1">
      <alignment horizontal="center" vertical="top" wrapText="1"/>
    </xf>
    <xf numFmtId="0" fontId="0" fillId="0" borderId="29" xfId="0" applyBorder="1" applyAlignment="1">
      <alignment vertical="top"/>
    </xf>
    <xf numFmtId="0" fontId="0" fillId="0" borderId="65" xfId="0" applyBorder="1" applyAlignment="1">
      <alignment vertical="top" wrapText="1"/>
    </xf>
    <xf numFmtId="0" fontId="0" fillId="0" borderId="58" xfId="0" applyBorder="1" applyAlignment="1">
      <alignment vertical="top"/>
    </xf>
    <xf numFmtId="0" fontId="0" fillId="6" borderId="41" xfId="1" applyFont="1" applyBorder="1" applyAlignment="1">
      <alignment vertical="top"/>
    </xf>
    <xf numFmtId="0" fontId="0" fillId="6" borderId="17" xfId="1" applyFont="1" applyBorder="1" applyAlignment="1">
      <alignment horizontal="center" vertical="top"/>
    </xf>
    <xf numFmtId="0" fontId="0" fillId="6" borderId="41" xfId="1" applyFont="1" applyBorder="1" applyAlignment="1">
      <alignment horizontal="center" vertical="top"/>
    </xf>
    <xf numFmtId="0" fontId="0" fillId="6" borderId="42" xfId="1" applyFont="1" applyBorder="1" applyAlignment="1">
      <alignment horizontal="center" vertical="top"/>
    </xf>
    <xf numFmtId="0" fontId="0" fillId="6" borderId="43" xfId="1" applyFont="1" applyBorder="1" applyAlignment="1">
      <alignment vertical="top"/>
    </xf>
    <xf numFmtId="0" fontId="0" fillId="6" borderId="60" xfId="1" applyFont="1" applyBorder="1" applyAlignment="1">
      <alignment vertical="top"/>
    </xf>
    <xf numFmtId="0" fontId="0" fillId="0" borderId="124" xfId="0" applyBorder="1" applyAlignment="1">
      <alignment vertical="top" wrapText="1"/>
    </xf>
    <xf numFmtId="0" fontId="0" fillId="0" borderId="125" xfId="0" applyBorder="1" applyAlignment="1">
      <alignment vertical="top" wrapText="1"/>
    </xf>
    <xf numFmtId="0" fontId="0" fillId="0" borderId="124" xfId="0" applyBorder="1" applyAlignment="1">
      <alignment vertical="top"/>
    </xf>
    <xf numFmtId="0" fontId="6" fillId="0" borderId="120" xfId="0" applyFont="1" applyBorder="1" applyAlignment="1">
      <alignment horizontal="left" vertical="top" wrapText="1"/>
    </xf>
    <xf numFmtId="0" fontId="5" fillId="0" borderId="120" xfId="0" applyFont="1" applyBorder="1" applyAlignment="1">
      <alignment horizontal="left" vertical="top" wrapText="1"/>
    </xf>
    <xf numFmtId="0" fontId="0" fillId="0" borderId="96" xfId="0" applyBorder="1" applyAlignment="1">
      <alignment horizontal="center" vertical="top"/>
    </xf>
    <xf numFmtId="0" fontId="0" fillId="0" borderId="86" xfId="0" applyBorder="1" applyAlignment="1">
      <alignment horizontal="center" vertical="top"/>
    </xf>
    <xf numFmtId="0" fontId="5" fillId="0" borderId="57" xfId="0" applyFont="1" applyBorder="1" applyAlignment="1">
      <alignment horizontal="center" vertical="top"/>
    </xf>
    <xf numFmtId="0" fontId="0" fillId="7" borderId="49" xfId="0" applyFill="1" applyBorder="1" applyAlignment="1">
      <alignment vertical="top"/>
    </xf>
    <xf numFmtId="0" fontId="0" fillId="7" borderId="25" xfId="0" applyFill="1" applyBorder="1" applyAlignment="1">
      <alignment horizontal="center" vertical="top"/>
    </xf>
    <xf numFmtId="0" fontId="12" fillId="7" borderId="130" xfId="0" applyFont="1" applyFill="1" applyBorder="1" applyAlignment="1">
      <alignment horizontal="left" vertical="top" wrapText="1"/>
    </xf>
    <xf numFmtId="0" fontId="0" fillId="0" borderId="47" xfId="0" applyBorder="1" applyAlignment="1">
      <alignment horizontal="center" vertical="top" wrapText="1"/>
    </xf>
    <xf numFmtId="0" fontId="5" fillId="0" borderId="85" xfId="0" applyFont="1" applyBorder="1" applyAlignment="1">
      <alignment horizontal="center" vertical="top"/>
    </xf>
    <xf numFmtId="0" fontId="5" fillId="0" borderId="87" xfId="0" applyFont="1" applyBorder="1" applyAlignment="1">
      <alignment vertical="top"/>
    </xf>
    <xf numFmtId="0" fontId="6" fillId="0" borderId="86" xfId="0" applyFont="1" applyBorder="1" applyAlignment="1">
      <alignment horizontal="left" vertical="top" wrapText="1"/>
    </xf>
    <xf numFmtId="0" fontId="0" fillId="0" borderId="80" xfId="0" applyBorder="1" applyAlignment="1">
      <alignment vertical="top"/>
    </xf>
    <xf numFmtId="0" fontId="5" fillId="0" borderId="63" xfId="0" applyFont="1" applyBorder="1" applyAlignment="1">
      <alignment horizontal="center" vertical="top"/>
    </xf>
    <xf numFmtId="0" fontId="5" fillId="0" borderId="132" xfId="0" applyFont="1" applyBorder="1" applyAlignment="1">
      <alignment horizontal="left" vertical="top" wrapText="1"/>
    </xf>
    <xf numFmtId="0" fontId="5" fillId="0" borderId="0" xfId="0" applyFont="1" applyAlignment="1">
      <alignment vertical="top"/>
    </xf>
    <xf numFmtId="0" fontId="6" fillId="0" borderId="65" xfId="0" applyFont="1" applyBorder="1" applyAlignment="1">
      <alignment horizontal="left" vertical="top" wrapText="1"/>
    </xf>
    <xf numFmtId="0" fontId="5" fillId="0" borderId="70" xfId="0" applyFont="1" applyBorder="1" applyAlignment="1">
      <alignment horizontal="center" vertical="top"/>
    </xf>
    <xf numFmtId="0" fontId="5" fillId="0" borderId="117" xfId="0" applyFont="1" applyBorder="1" applyAlignment="1">
      <alignment horizontal="left" vertical="top" wrapText="1"/>
    </xf>
    <xf numFmtId="0" fontId="5" fillId="0" borderId="129" xfId="0" applyFont="1" applyBorder="1" applyAlignment="1">
      <alignment vertical="top"/>
    </xf>
    <xf numFmtId="0" fontId="5" fillId="0" borderId="135" xfId="0" applyFont="1" applyBorder="1" applyAlignment="1">
      <alignment horizontal="center" vertical="top" wrapText="1"/>
    </xf>
    <xf numFmtId="0" fontId="6" fillId="0" borderId="72" xfId="0" applyFont="1" applyBorder="1" applyAlignment="1">
      <alignment horizontal="left" vertical="top" wrapText="1"/>
    </xf>
    <xf numFmtId="0" fontId="0" fillId="0" borderId="75" xfId="0" applyBorder="1" applyAlignment="1">
      <alignment vertical="top"/>
    </xf>
    <xf numFmtId="0" fontId="0" fillId="0" borderId="16" xfId="0" applyBorder="1" applyAlignment="1">
      <alignment horizontal="center" vertical="top" wrapText="1"/>
    </xf>
    <xf numFmtId="0" fontId="7" fillId="0" borderId="135" xfId="0" applyFont="1" applyBorder="1" applyAlignment="1">
      <alignment horizontal="center" vertical="top" wrapText="1"/>
    </xf>
    <xf numFmtId="0" fontId="5" fillId="0" borderId="137" xfId="0" applyFont="1" applyBorder="1" applyAlignment="1">
      <alignment horizontal="left" vertical="top" wrapText="1"/>
    </xf>
    <xf numFmtId="0" fontId="7" fillId="8" borderId="135" xfId="0" applyFont="1" applyFill="1" applyBorder="1" applyAlignment="1">
      <alignment horizontal="center" vertical="top" wrapText="1"/>
    </xf>
    <xf numFmtId="0" fontId="0" fillId="0" borderId="97" xfId="0" applyBorder="1" applyAlignment="1">
      <alignment horizontal="center" vertical="top"/>
    </xf>
    <xf numFmtId="0" fontId="0" fillId="0" borderId="44" xfId="0" applyBorder="1" applyAlignment="1">
      <alignment vertical="top" wrapText="1"/>
    </xf>
    <xf numFmtId="0" fontId="0" fillId="0" borderId="88" xfId="0" applyBorder="1" applyAlignment="1">
      <alignment horizontal="center" vertical="top"/>
    </xf>
    <xf numFmtId="0" fontId="0" fillId="0" borderId="138" xfId="0" applyBorder="1" applyAlignment="1">
      <alignment vertical="top"/>
    </xf>
    <xf numFmtId="0" fontId="0" fillId="8" borderId="67" xfId="0" applyFill="1" applyBorder="1" applyAlignment="1">
      <alignment horizontal="center" vertical="top"/>
    </xf>
    <xf numFmtId="0" fontId="5" fillId="0" borderId="57" xfId="0" applyFont="1" applyBorder="1" applyAlignment="1">
      <alignment horizontal="left" vertical="top"/>
    </xf>
    <xf numFmtId="0" fontId="0" fillId="0" borderId="134" xfId="0" applyBorder="1" applyAlignment="1">
      <alignment vertical="top"/>
    </xf>
    <xf numFmtId="0" fontId="0" fillId="8" borderId="55" xfId="0" applyFill="1" applyBorder="1" applyAlignment="1">
      <alignment horizontal="left" vertical="top"/>
    </xf>
    <xf numFmtId="0" fontId="0" fillId="0" borderId="16" xfId="0" applyBorder="1" applyAlignment="1">
      <alignment horizontal="left" vertical="top"/>
    </xf>
    <xf numFmtId="0" fontId="0" fillId="0" borderId="90" xfId="0" applyBorder="1" applyAlignment="1">
      <alignment horizontal="center" vertical="top"/>
    </xf>
    <xf numFmtId="0" fontId="9" fillId="6" borderId="24" xfId="1" applyFont="1" applyBorder="1" applyAlignment="1">
      <alignment vertical="top" wrapText="1"/>
    </xf>
    <xf numFmtId="0" fontId="0" fillId="6" borderId="22" xfId="1" applyFont="1" applyBorder="1" applyAlignment="1">
      <alignment vertical="top" wrapText="1"/>
    </xf>
    <xf numFmtId="0" fontId="0" fillId="6" borderId="23" xfId="1" applyFont="1" applyBorder="1" applyAlignment="1">
      <alignment vertical="top" wrapText="1"/>
    </xf>
    <xf numFmtId="0" fontId="0" fillId="6" borderId="24" xfId="1" applyFont="1" applyBorder="1" applyAlignment="1">
      <alignment horizontal="center" vertical="top"/>
    </xf>
    <xf numFmtId="0" fontId="0" fillId="6" borderId="22" xfId="1" applyFont="1" applyBorder="1" applyAlignment="1">
      <alignment vertical="top"/>
    </xf>
    <xf numFmtId="0" fontId="0" fillId="7" borderId="118" xfId="0" applyFill="1" applyBorder="1" applyAlignment="1">
      <alignment horizontal="center" vertical="top"/>
    </xf>
    <xf numFmtId="0" fontId="0" fillId="7" borderId="60" xfId="0" applyFill="1" applyBorder="1" applyAlignment="1">
      <alignment horizontal="center" vertical="top"/>
    </xf>
    <xf numFmtId="0" fontId="0" fillId="0" borderId="68" xfId="0" applyBorder="1" applyAlignment="1">
      <alignment horizontal="center" vertical="top" wrapText="1"/>
    </xf>
    <xf numFmtId="0" fontId="5" fillId="0" borderId="131" xfId="0" applyFont="1" applyBorder="1" applyAlignment="1">
      <alignment horizontal="center" vertical="top"/>
    </xf>
    <xf numFmtId="0" fontId="6" fillId="0" borderId="80" xfId="0" applyFont="1" applyBorder="1" applyAlignment="1">
      <alignment horizontal="left" vertical="top" wrapText="1"/>
    </xf>
    <xf numFmtId="0" fontId="2" fillId="6" borderId="25" xfId="1" applyFont="1" applyBorder="1" applyAlignment="1">
      <alignment vertical="top"/>
    </xf>
    <xf numFmtId="0" fontId="0" fillId="0" borderId="74" xfId="0" applyBorder="1" applyAlignment="1">
      <alignment vertical="top" wrapText="1"/>
    </xf>
    <xf numFmtId="0" fontId="0" fillId="0" borderId="139" xfId="0" applyBorder="1" applyAlignment="1">
      <alignment vertical="top"/>
    </xf>
    <xf numFmtId="0" fontId="0" fillId="0" borderId="141" xfId="0" applyBorder="1" applyAlignment="1">
      <alignment horizontal="center" vertical="top"/>
    </xf>
    <xf numFmtId="0" fontId="0" fillId="0" borderId="29" xfId="0" applyBorder="1" applyAlignment="1">
      <alignment horizontal="left" vertical="top"/>
    </xf>
    <xf numFmtId="0" fontId="5" fillId="0" borderId="97" xfId="0" applyFont="1" applyBorder="1" applyAlignment="1">
      <alignment horizontal="center" vertical="top"/>
    </xf>
    <xf numFmtId="0" fontId="5" fillId="0" borderId="78" xfId="0" applyFont="1" applyBorder="1" applyAlignment="1">
      <alignment horizontal="center" vertical="top"/>
    </xf>
    <xf numFmtId="0" fontId="0" fillId="8" borderId="78" xfId="0" applyFill="1" applyBorder="1" applyAlignment="1">
      <alignment vertical="top" wrapText="1"/>
    </xf>
    <xf numFmtId="0" fontId="5" fillId="0" borderId="82" xfId="0" applyFont="1" applyBorder="1" applyAlignment="1">
      <alignment horizontal="center" vertical="top"/>
    </xf>
    <xf numFmtId="0" fontId="4" fillId="8" borderId="78" xfId="0" applyFont="1" applyFill="1" applyBorder="1" applyAlignment="1">
      <alignment vertical="top" wrapText="1"/>
    </xf>
    <xf numFmtId="0" fontId="0" fillId="8" borderId="16" xfId="0" applyFill="1" applyBorder="1" applyAlignment="1">
      <alignment vertical="top" wrapText="1"/>
    </xf>
    <xf numFmtId="0" fontId="5" fillId="0" borderId="128" xfId="0" applyFont="1" applyBorder="1" applyAlignment="1">
      <alignment vertical="top" wrapText="1"/>
    </xf>
    <xf numFmtId="0" fontId="0" fillId="0" borderId="58" xfId="0" applyBorder="1" applyAlignment="1">
      <alignment horizontal="center" vertical="top"/>
    </xf>
    <xf numFmtId="0" fontId="5" fillId="0" borderId="67" xfId="0" applyFont="1" applyBorder="1" applyAlignment="1">
      <alignment horizontal="center" vertical="top"/>
    </xf>
    <xf numFmtId="0" fontId="5" fillId="0" borderId="65" xfId="0" applyFont="1" applyBorder="1" applyAlignment="1">
      <alignment horizontal="center" vertical="top"/>
    </xf>
    <xf numFmtId="0" fontId="0" fillId="0" borderId="67" xfId="0" applyBorder="1" applyAlignment="1">
      <alignment vertical="top" wrapText="1"/>
    </xf>
    <xf numFmtId="0" fontId="0" fillId="0" borderId="79" xfId="0" applyBorder="1" applyAlignment="1">
      <alignment vertical="top" wrapText="1"/>
    </xf>
    <xf numFmtId="0" fontId="0" fillId="8" borderId="77" xfId="0" applyFill="1" applyBorder="1" applyAlignment="1">
      <alignment horizontal="center" vertical="top"/>
    </xf>
    <xf numFmtId="0" fontId="4" fillId="4" borderId="53" xfId="0" applyFont="1" applyFill="1" applyBorder="1" applyAlignment="1">
      <alignment horizontal="left" vertical="top"/>
    </xf>
    <xf numFmtId="0" fontId="0" fillId="4" borderId="48" xfId="0" applyFill="1" applyBorder="1" applyAlignment="1">
      <alignment horizontal="center" vertical="top"/>
    </xf>
    <xf numFmtId="0" fontId="0" fillId="4" borderId="63" xfId="0" applyFill="1" applyBorder="1" applyAlignment="1">
      <alignment horizontal="center" vertical="top"/>
    </xf>
    <xf numFmtId="0" fontId="0" fillId="8" borderId="129" xfId="0" applyFill="1" applyBorder="1" applyAlignment="1">
      <alignment horizontal="left" vertical="top"/>
    </xf>
    <xf numFmtId="0" fontId="0" fillId="0" borderId="74" xfId="0" applyBorder="1" applyAlignment="1">
      <alignment horizontal="center" vertical="top"/>
    </xf>
    <xf numFmtId="0" fontId="0" fillId="0" borderId="73" xfId="0" applyBorder="1" applyAlignment="1">
      <alignment horizontal="center" vertical="top" wrapText="1"/>
    </xf>
    <xf numFmtId="0" fontId="4" fillId="4" borderId="82" xfId="0" applyFont="1" applyFill="1" applyBorder="1" applyAlignment="1">
      <alignment horizontal="left" vertical="top"/>
    </xf>
    <xf numFmtId="0" fontId="0" fillId="0" borderId="45" xfId="0" applyBorder="1" applyAlignment="1">
      <alignment horizontal="left" vertical="top"/>
    </xf>
    <xf numFmtId="0" fontId="0" fillId="4" borderId="37" xfId="0" applyFill="1" applyBorder="1" applyAlignment="1">
      <alignment horizontal="left" vertical="top"/>
    </xf>
    <xf numFmtId="0" fontId="0" fillId="0" borderId="82" xfId="0" applyBorder="1" applyAlignment="1">
      <alignment vertical="top" wrapText="1"/>
    </xf>
    <xf numFmtId="0" fontId="0" fillId="4" borderId="53" xfId="0" applyFill="1" applyBorder="1" applyAlignment="1">
      <alignment horizontal="left" vertical="top"/>
    </xf>
    <xf numFmtId="0" fontId="4" fillId="4" borderId="53" xfId="0" applyFont="1" applyFill="1" applyBorder="1" applyAlignment="1">
      <alignment horizontal="left" vertical="top" wrapText="1"/>
    </xf>
    <xf numFmtId="0" fontId="4" fillId="4" borderId="43" xfId="0" applyFont="1" applyFill="1" applyBorder="1" applyAlignment="1">
      <alignment horizontal="left" vertical="top"/>
    </xf>
    <xf numFmtId="0" fontId="0" fillId="0" borderId="74" xfId="0" applyBorder="1" applyAlignment="1">
      <alignment horizontal="left" vertical="top"/>
    </xf>
    <xf numFmtId="0" fontId="4" fillId="4" borderId="74" xfId="0" applyFont="1" applyFill="1" applyBorder="1" applyAlignment="1">
      <alignment horizontal="left" vertical="top" wrapText="1"/>
    </xf>
    <xf numFmtId="0" fontId="0" fillId="8" borderId="87" xfId="0" applyFill="1" applyBorder="1" applyAlignment="1">
      <alignment horizontal="left" vertical="top" wrapText="1"/>
    </xf>
    <xf numFmtId="0" fontId="0" fillId="0" borderId="88" xfId="0" applyBorder="1" applyAlignment="1">
      <alignment vertical="top" wrapText="1"/>
    </xf>
    <xf numFmtId="0" fontId="5" fillId="0" borderId="88" xfId="0" applyFont="1" applyBorder="1" applyAlignment="1">
      <alignment vertical="top" wrapText="1"/>
    </xf>
    <xf numFmtId="0" fontId="7" fillId="0" borderId="88" xfId="0" applyFont="1" applyBorder="1" applyAlignment="1">
      <alignment vertical="top" wrapText="1"/>
    </xf>
    <xf numFmtId="0" fontId="0" fillId="0" borderId="126" xfId="0" applyBorder="1" applyAlignment="1">
      <alignment vertical="top" wrapText="1"/>
    </xf>
    <xf numFmtId="0" fontId="4" fillId="8" borderId="65" xfId="0" applyFont="1" applyFill="1" applyBorder="1" applyAlignment="1">
      <alignment horizontal="left" vertical="top"/>
    </xf>
    <xf numFmtId="0" fontId="0" fillId="8" borderId="65" xfId="0" applyFill="1" applyBorder="1" applyAlignment="1">
      <alignment horizontal="left" vertical="top" wrapText="1"/>
    </xf>
    <xf numFmtId="0" fontId="0" fillId="7" borderId="32" xfId="0" applyFill="1" applyBorder="1" applyAlignment="1">
      <alignment vertical="top" wrapText="1"/>
    </xf>
    <xf numFmtId="0" fontId="0" fillId="8" borderId="78" xfId="0" applyFill="1" applyBorder="1" applyAlignment="1">
      <alignment horizontal="left" vertical="top"/>
    </xf>
    <xf numFmtId="0" fontId="0" fillId="0" borderId="79" xfId="0" applyBorder="1" applyAlignment="1">
      <alignment horizontal="left" vertical="top"/>
    </xf>
    <xf numFmtId="0" fontId="0" fillId="4" borderId="85" xfId="0" applyFill="1" applyBorder="1" applyAlignment="1">
      <alignment horizontal="center" vertical="top"/>
    </xf>
    <xf numFmtId="0" fontId="0" fillId="0" borderId="96" xfId="0" applyBorder="1" applyAlignment="1">
      <alignment vertical="top" wrapText="1"/>
    </xf>
    <xf numFmtId="0" fontId="0" fillId="8" borderId="86" xfId="0" applyFill="1" applyBorder="1" applyAlignment="1">
      <alignment horizontal="left" vertical="top"/>
    </xf>
    <xf numFmtId="0" fontId="0" fillId="0" borderId="90" xfId="0" applyBorder="1" applyAlignment="1">
      <alignment horizontal="left" vertical="top"/>
    </xf>
    <xf numFmtId="0" fontId="4" fillId="8" borderId="86" xfId="0" applyFont="1" applyFill="1" applyBorder="1" applyAlignment="1">
      <alignment horizontal="left" vertical="top"/>
    </xf>
    <xf numFmtId="0" fontId="0" fillId="4" borderId="123" xfId="0" applyFill="1" applyBorder="1" applyAlignment="1">
      <alignment horizontal="center" vertical="top"/>
    </xf>
    <xf numFmtId="0" fontId="4" fillId="8" borderId="124" xfId="0" applyFont="1" applyFill="1" applyBorder="1" applyAlignment="1">
      <alignment horizontal="left" vertical="top"/>
    </xf>
    <xf numFmtId="0" fontId="0" fillId="0" borderId="109" xfId="0" applyBorder="1" applyAlignment="1">
      <alignment vertical="top"/>
    </xf>
    <xf numFmtId="0" fontId="4" fillId="8" borderId="72" xfId="0" applyFont="1" applyFill="1" applyBorder="1" applyAlignment="1">
      <alignment horizontal="left" vertical="top"/>
    </xf>
    <xf numFmtId="0" fontId="0" fillId="8" borderId="86" xfId="0" applyFill="1" applyBorder="1" applyAlignment="1">
      <alignment horizontal="left" vertical="top" wrapText="1"/>
    </xf>
    <xf numFmtId="0" fontId="2" fillId="7" borderId="25" xfId="0" applyFont="1" applyFill="1" applyBorder="1" applyAlignment="1">
      <alignment vertical="top"/>
    </xf>
    <xf numFmtId="0" fontId="0" fillId="0" borderId="80" xfId="0" applyBorder="1" applyAlignment="1">
      <alignment horizontal="center" vertical="top"/>
    </xf>
    <xf numFmtId="0" fontId="0" fillId="0" borderId="145" xfId="0" applyBorder="1" applyAlignment="1">
      <alignment horizontal="center" vertical="top"/>
    </xf>
    <xf numFmtId="0" fontId="0" fillId="0" borderId="131" xfId="0" applyBorder="1" applyAlignment="1">
      <alignment horizontal="center" vertical="top"/>
    </xf>
    <xf numFmtId="0" fontId="0" fillId="8" borderId="72" xfId="0" applyFill="1" applyBorder="1" applyAlignment="1">
      <alignment vertical="top" wrapText="1"/>
    </xf>
    <xf numFmtId="0" fontId="5" fillId="0" borderId="75" xfId="0" applyFont="1" applyBorder="1" applyAlignment="1">
      <alignment vertical="top" wrapText="1"/>
    </xf>
    <xf numFmtId="0" fontId="4" fillId="8" borderId="72" xfId="0" applyFont="1" applyFill="1" applyBorder="1" applyAlignment="1">
      <alignment vertical="top" wrapText="1"/>
    </xf>
    <xf numFmtId="0" fontId="0" fillId="0" borderId="76" xfId="0" applyBorder="1" applyAlignment="1">
      <alignment horizontal="center" vertical="top" wrapText="1"/>
    </xf>
    <xf numFmtId="0" fontId="0" fillId="0" borderId="120" xfId="0" applyBorder="1" applyAlignment="1">
      <alignment vertical="top"/>
    </xf>
    <xf numFmtId="0" fontId="5" fillId="0" borderId="146" xfId="0" applyFont="1" applyBorder="1" applyAlignment="1">
      <alignment horizontal="left" vertical="top" wrapText="1"/>
    </xf>
    <xf numFmtId="0" fontId="5" fillId="0" borderId="76" xfId="0" applyFont="1" applyBorder="1" applyAlignment="1">
      <alignment horizontal="center" vertical="top"/>
    </xf>
    <xf numFmtId="0" fontId="6" fillId="8" borderId="99" xfId="0" applyFont="1" applyFill="1" applyBorder="1" applyAlignment="1">
      <alignment horizontal="left" vertical="top" wrapText="1"/>
    </xf>
    <xf numFmtId="0" fontId="0" fillId="0" borderId="98" xfId="0" applyBorder="1" applyAlignment="1">
      <alignment horizontal="left" vertical="top" wrapText="1"/>
    </xf>
    <xf numFmtId="0" fontId="0" fillId="0" borderId="57" xfId="0" applyBorder="1" applyAlignment="1">
      <alignment horizontal="center" vertical="top" wrapText="1"/>
    </xf>
    <xf numFmtId="0" fontId="0" fillId="0" borderId="43" xfId="0" applyBorder="1" applyAlignment="1">
      <alignment vertical="top" wrapText="1"/>
    </xf>
    <xf numFmtId="0" fontId="1" fillId="6" borderId="44" xfId="1" applyBorder="1" applyAlignment="1">
      <alignment vertical="top" wrapText="1"/>
    </xf>
    <xf numFmtId="0" fontId="1" fillId="6" borderId="60" xfId="1" applyBorder="1" applyAlignment="1">
      <alignment horizontal="center" vertical="top"/>
    </xf>
    <xf numFmtId="0" fontId="0" fillId="0" borderId="65" xfId="0" applyBorder="1" applyAlignment="1">
      <alignment horizontal="center" vertical="top"/>
    </xf>
    <xf numFmtId="0" fontId="0" fillId="0" borderId="65" xfId="0" applyBorder="1" applyAlignment="1">
      <alignment horizontal="center" vertical="top" wrapText="1"/>
    </xf>
    <xf numFmtId="0" fontId="0" fillId="0" borderId="86" xfId="0" applyBorder="1" applyAlignment="1">
      <alignment horizontal="center" vertical="top" wrapText="1"/>
    </xf>
    <xf numFmtId="0" fontId="0" fillId="8" borderId="86" xfId="0" applyFill="1" applyBorder="1" applyAlignment="1">
      <alignment vertical="top" wrapText="1"/>
    </xf>
    <xf numFmtId="0" fontId="0" fillId="8" borderId="139" xfId="0" applyFill="1" applyBorder="1" applyAlignment="1">
      <alignment vertical="top" wrapText="1"/>
    </xf>
    <xf numFmtId="0" fontId="4" fillId="4" borderId="37" xfId="0" applyFont="1" applyFill="1" applyBorder="1" applyAlignment="1">
      <alignment horizontal="left" vertical="top" wrapText="1"/>
    </xf>
    <xf numFmtId="0" fontId="1" fillId="6" borderId="118" xfId="1" applyBorder="1" applyAlignment="1">
      <alignment horizontal="center" vertical="top"/>
    </xf>
    <xf numFmtId="0" fontId="0" fillId="0" borderId="144" xfId="0" applyBorder="1" applyAlignment="1">
      <alignment vertical="top" wrapText="1"/>
    </xf>
    <xf numFmtId="0" fontId="0" fillId="0" borderId="140" xfId="0" applyBorder="1" applyAlignment="1">
      <alignment horizontal="center" vertical="top"/>
    </xf>
    <xf numFmtId="0" fontId="0" fillId="0" borderId="139" xfId="0" applyBorder="1" applyAlignment="1">
      <alignment horizontal="center" vertical="top"/>
    </xf>
    <xf numFmtId="0" fontId="0" fillId="0" borderId="139" xfId="0" applyBorder="1" applyAlignment="1">
      <alignment horizontal="center" vertical="top" wrapText="1"/>
    </xf>
    <xf numFmtId="0" fontId="0" fillId="8" borderId="124" xfId="0" applyFill="1" applyBorder="1" applyAlignment="1">
      <alignment vertical="top" wrapText="1"/>
    </xf>
    <xf numFmtId="0" fontId="4" fillId="4" borderId="28" xfId="0" applyFont="1" applyFill="1" applyBorder="1" applyAlignment="1">
      <alignment horizontal="left" vertical="top" wrapText="1"/>
    </xf>
    <xf numFmtId="0" fontId="0" fillId="0" borderId="127" xfId="0" applyBorder="1" applyAlignment="1">
      <alignment horizontal="center" vertical="top"/>
    </xf>
    <xf numFmtId="0" fontId="0" fillId="0" borderId="124" xfId="0" applyBorder="1" applyAlignment="1">
      <alignment horizontal="center" vertical="top" wrapText="1"/>
    </xf>
    <xf numFmtId="0" fontId="0" fillId="0" borderId="76" xfId="0" applyBorder="1" applyAlignment="1">
      <alignment vertical="top"/>
    </xf>
    <xf numFmtId="0" fontId="0" fillId="0" borderId="72" xfId="0" applyBorder="1" applyAlignment="1">
      <alignment horizontal="center" vertical="top"/>
    </xf>
    <xf numFmtId="0" fontId="0" fillId="0" borderId="57" xfId="0" applyBorder="1" applyAlignment="1">
      <alignment vertical="top" wrapText="1"/>
    </xf>
    <xf numFmtId="0" fontId="2" fillId="3" borderId="147" xfId="0" applyFont="1" applyFill="1" applyBorder="1" applyAlignment="1">
      <alignment vertical="top" wrapText="1"/>
    </xf>
    <xf numFmtId="0" fontId="2" fillId="3" borderId="148" xfId="0" applyFont="1" applyFill="1" applyBorder="1" applyAlignment="1">
      <alignment vertical="top" wrapText="1"/>
    </xf>
    <xf numFmtId="0" fontId="2" fillId="3" borderId="147" xfId="0" applyFont="1" applyFill="1" applyBorder="1" applyAlignment="1">
      <alignment horizontal="center" vertical="top"/>
    </xf>
    <xf numFmtId="0" fontId="2" fillId="3" borderId="92" xfId="0" applyFont="1" applyFill="1" applyBorder="1" applyAlignment="1">
      <alignment horizontal="center" vertical="top"/>
    </xf>
    <xf numFmtId="0" fontId="2" fillId="3" borderId="149" xfId="0" applyFont="1" applyFill="1" applyBorder="1" applyAlignment="1">
      <alignment horizontal="center" vertical="top"/>
    </xf>
    <xf numFmtId="0" fontId="2" fillId="2" borderId="147" xfId="0" applyFont="1" applyFill="1" applyBorder="1" applyAlignment="1">
      <alignment vertical="top"/>
    </xf>
    <xf numFmtId="0" fontId="2" fillId="2" borderId="92" xfId="0" applyFont="1" applyFill="1" applyBorder="1" applyAlignment="1">
      <alignment vertical="top"/>
    </xf>
    <xf numFmtId="0" fontId="2" fillId="2" borderId="93" xfId="0" applyFont="1" applyFill="1" applyBorder="1" applyAlignment="1">
      <alignment vertical="top"/>
    </xf>
    <xf numFmtId="0" fontId="1" fillId="6" borderId="150" xfId="1" applyBorder="1" applyAlignment="1">
      <alignment vertical="top"/>
    </xf>
    <xf numFmtId="0" fontId="1" fillId="6" borderId="151" xfId="1" applyBorder="1" applyAlignment="1">
      <alignment vertical="top"/>
    </xf>
    <xf numFmtId="0" fontId="1" fillId="6" borderId="154" xfId="1" applyBorder="1" applyAlignment="1">
      <alignment vertical="top"/>
    </xf>
    <xf numFmtId="0" fontId="15" fillId="0" borderId="57" xfId="0" applyFont="1" applyBorder="1" applyAlignment="1">
      <alignment wrapText="1"/>
    </xf>
    <xf numFmtId="0" fontId="15" fillId="0" borderId="90" xfId="0" applyFont="1" applyBorder="1" applyAlignment="1">
      <alignment wrapText="1"/>
    </xf>
    <xf numFmtId="0" fontId="15" fillId="0" borderId="80" xfId="0" applyFont="1" applyBorder="1" applyAlignment="1">
      <alignment wrapText="1"/>
    </xf>
    <xf numFmtId="0" fontId="15" fillId="0" borderId="76" xfId="0" applyFont="1" applyBorder="1" applyAlignment="1">
      <alignment wrapText="1"/>
    </xf>
    <xf numFmtId="0" fontId="15" fillId="0" borderId="60" xfId="0" applyFont="1" applyBorder="1" applyAlignment="1">
      <alignment wrapText="1"/>
    </xf>
    <xf numFmtId="0" fontId="17" fillId="0" borderId="108" xfId="0" applyFont="1" applyBorder="1" applyAlignment="1">
      <alignment wrapText="1"/>
    </xf>
    <xf numFmtId="0" fontId="16" fillId="0" borderId="60" xfId="0" applyFont="1" applyBorder="1" applyAlignment="1">
      <alignment wrapText="1"/>
    </xf>
    <xf numFmtId="0" fontId="17" fillId="0" borderId="95" xfId="0" applyFont="1" applyBorder="1" applyAlignment="1">
      <alignment wrapText="1"/>
    </xf>
    <xf numFmtId="0" fontId="16" fillId="0" borderId="146" xfId="0" applyFont="1" applyBorder="1" applyAlignment="1">
      <alignment wrapText="1"/>
    </xf>
    <xf numFmtId="0" fontId="7" fillId="0" borderId="42" xfId="0" applyFont="1" applyBorder="1" applyAlignment="1">
      <alignment vertical="top" wrapText="1"/>
    </xf>
    <xf numFmtId="0" fontId="7" fillId="0" borderId="43" xfId="0" applyFont="1" applyBorder="1" applyAlignment="1">
      <alignment horizontal="center" vertical="top"/>
    </xf>
    <xf numFmtId="0" fontId="7" fillId="0" borderId="44" xfId="0" applyFont="1" applyBorder="1" applyAlignment="1">
      <alignment vertical="top"/>
    </xf>
    <xf numFmtId="0" fontId="0" fillId="0" borderId="47" xfId="0" applyBorder="1" applyAlignment="1">
      <alignment vertical="top" wrapText="1"/>
    </xf>
    <xf numFmtId="0" fontId="0" fillId="0" borderId="82" xfId="0" applyBorder="1" applyAlignment="1">
      <alignment vertical="top"/>
    </xf>
    <xf numFmtId="0" fontId="0" fillId="0" borderId="26" xfId="0" applyBorder="1" applyAlignment="1">
      <alignment horizontal="center" vertical="top"/>
    </xf>
    <xf numFmtId="0" fontId="0" fillId="0" borderId="47" xfId="0" applyBorder="1" applyAlignment="1">
      <alignment vertical="top"/>
    </xf>
    <xf numFmtId="0" fontId="2" fillId="7" borderId="24" xfId="0" applyFont="1" applyFill="1" applyBorder="1" applyAlignment="1">
      <alignment vertical="top" wrapText="1"/>
    </xf>
    <xf numFmtId="0" fontId="0" fillId="0" borderId="28" xfId="0" applyBorder="1" applyAlignment="1">
      <alignment vertical="top" wrapText="1"/>
    </xf>
    <xf numFmtId="0" fontId="0" fillId="0" borderId="78" xfId="0" applyBorder="1" applyAlignment="1">
      <alignment vertical="top" wrapText="1"/>
    </xf>
    <xf numFmtId="0" fontId="1" fillId="6" borderId="32" xfId="1" applyBorder="1" applyAlignment="1">
      <alignment horizontal="center" vertical="top"/>
    </xf>
    <xf numFmtId="0" fontId="0" fillId="0" borderId="47" xfId="0" applyBorder="1" applyAlignment="1">
      <alignment horizontal="center" vertical="top"/>
    </xf>
    <xf numFmtId="0" fontId="0" fillId="0" borderId="119" xfId="0" applyBorder="1" applyAlignment="1">
      <alignment horizontal="center" vertical="top"/>
    </xf>
    <xf numFmtId="0" fontId="14" fillId="6" borderId="25" xfId="1" applyFont="1" applyBorder="1" applyAlignment="1">
      <alignment vertical="top" wrapText="1"/>
    </xf>
    <xf numFmtId="0" fontId="0" fillId="0" borderId="114" xfId="0" applyBorder="1" applyAlignment="1">
      <alignment horizontal="center" vertical="top" wrapText="1"/>
    </xf>
    <xf numFmtId="0" fontId="0" fillId="0" borderId="109" xfId="0" applyBorder="1" applyAlignment="1">
      <alignment horizontal="center" vertical="top"/>
    </xf>
    <xf numFmtId="0" fontId="7" fillId="0" borderId="56" xfId="0" applyFont="1" applyBorder="1" applyAlignment="1">
      <alignment horizontal="center" vertical="top" wrapText="1"/>
    </xf>
    <xf numFmtId="0" fontId="7" fillId="0" borderId="73" xfId="0" applyFont="1" applyBorder="1" applyAlignment="1">
      <alignment horizontal="center" vertical="top" wrapText="1"/>
    </xf>
    <xf numFmtId="0" fontId="7" fillId="0" borderId="66" xfId="0" applyFont="1" applyBorder="1" applyAlignment="1">
      <alignment horizontal="center" vertical="top" wrapText="1"/>
    </xf>
    <xf numFmtId="0" fontId="18" fillId="0" borderId="108" xfId="0" applyFont="1" applyBorder="1" applyAlignment="1">
      <alignment wrapText="1"/>
    </xf>
    <xf numFmtId="0" fontId="0" fillId="0" borderId="26" xfId="0" applyBorder="1" applyAlignment="1">
      <alignment horizontal="center" vertical="top" wrapText="1"/>
    </xf>
    <xf numFmtId="0" fontId="4" fillId="0" borderId="72" xfId="0" applyFont="1" applyBorder="1" applyAlignment="1">
      <alignment vertical="top"/>
    </xf>
    <xf numFmtId="0" fontId="0" fillId="8" borderId="33" xfId="0" applyFill="1" applyBorder="1" applyAlignment="1">
      <alignment horizontal="center" vertical="top"/>
    </xf>
    <xf numFmtId="0" fontId="0" fillId="0" borderId="28" xfId="0" applyBorder="1" applyAlignment="1">
      <alignment horizontal="center" vertical="top"/>
    </xf>
    <xf numFmtId="0" fontId="0" fillId="0" borderId="67" xfId="0" applyBorder="1" applyAlignment="1">
      <alignment vertical="top"/>
    </xf>
    <xf numFmtId="0" fontId="4" fillId="0" borderId="86" xfId="0" applyFont="1" applyBorder="1" applyAlignment="1">
      <alignment vertical="top" wrapText="1"/>
    </xf>
    <xf numFmtId="0" fontId="4" fillId="0" borderId="86" xfId="0" applyFont="1" applyBorder="1" applyAlignment="1">
      <alignment vertical="top"/>
    </xf>
    <xf numFmtId="0" fontId="0" fillId="0" borderId="90" xfId="0" applyBorder="1" applyAlignment="1">
      <alignment vertical="top"/>
    </xf>
    <xf numFmtId="0" fontId="0" fillId="0" borderId="66" xfId="0" applyBorder="1" applyAlignment="1">
      <alignment vertical="top" wrapText="1"/>
    </xf>
    <xf numFmtId="0" fontId="0" fillId="0" borderId="73" xfId="0" applyBorder="1" applyAlignment="1">
      <alignment vertical="top" wrapText="1"/>
    </xf>
    <xf numFmtId="0" fontId="4" fillId="0" borderId="13" xfId="0" applyFont="1" applyBorder="1" applyAlignment="1">
      <alignment horizontal="left" vertical="top" wrapText="1"/>
    </xf>
    <xf numFmtId="0" fontId="0" fillId="0" borderId="69" xfId="0" applyBorder="1" applyAlignment="1">
      <alignment horizontal="left" vertical="top" wrapText="1"/>
    </xf>
    <xf numFmtId="0" fontId="5" fillId="0" borderId="55" xfId="0" applyFont="1" applyBorder="1" applyAlignment="1">
      <alignment vertical="top" wrapText="1"/>
    </xf>
    <xf numFmtId="0" fontId="5" fillId="0" borderId="52" xfId="0" applyFont="1" applyBorder="1" applyAlignment="1">
      <alignment vertical="top"/>
    </xf>
    <xf numFmtId="0" fontId="5" fillId="0" borderId="99" xfId="0" applyFont="1" applyBorder="1" applyAlignment="1">
      <alignment horizontal="center" vertical="top" wrapText="1"/>
    </xf>
    <xf numFmtId="0" fontId="0" fillId="0" borderId="75" xfId="0" applyBorder="1" applyAlignment="1">
      <alignment horizontal="center" vertical="top"/>
    </xf>
    <xf numFmtId="0" fontId="5" fillId="0" borderId="57" xfId="0" applyFont="1" applyBorder="1" applyAlignment="1">
      <alignment vertical="top" wrapText="1"/>
    </xf>
    <xf numFmtId="0" fontId="0" fillId="7" borderId="168" xfId="0" applyFill="1" applyBorder="1" applyAlignment="1">
      <alignment horizontal="center" vertical="top"/>
    </xf>
    <xf numFmtId="0" fontId="5" fillId="0" borderId="169" xfId="0" applyFont="1" applyBorder="1" applyAlignment="1">
      <alignment horizontal="center" vertical="top"/>
    </xf>
    <xf numFmtId="0" fontId="5" fillId="0" borderId="156" xfId="0" applyFont="1" applyBorder="1" applyAlignment="1">
      <alignment horizontal="center" vertical="top"/>
    </xf>
    <xf numFmtId="0" fontId="4" fillId="0" borderId="139" xfId="0" applyFont="1" applyBorder="1" applyAlignment="1">
      <alignment vertical="top"/>
    </xf>
    <xf numFmtId="0" fontId="5" fillId="0" borderId="52" xfId="0" applyFont="1" applyBorder="1" applyAlignment="1">
      <alignment horizontal="center" vertical="top"/>
    </xf>
    <xf numFmtId="0" fontId="8" fillId="0" borderId="55" xfId="0" applyFont="1" applyBorder="1" applyAlignment="1">
      <alignment vertical="top" wrapText="1"/>
    </xf>
    <xf numFmtId="0" fontId="7" fillId="0" borderId="55" xfId="0" applyFont="1" applyBorder="1" applyAlignment="1">
      <alignment vertical="top" wrapText="1"/>
    </xf>
    <xf numFmtId="0" fontId="8" fillId="0" borderId="55" xfId="0" applyFont="1" applyBorder="1" applyAlignment="1">
      <alignment vertical="top"/>
    </xf>
    <xf numFmtId="0" fontId="7" fillId="0" borderId="55" xfId="0" applyFont="1" applyBorder="1" applyAlignment="1">
      <alignment horizontal="center" vertical="top"/>
    </xf>
    <xf numFmtId="0" fontId="7" fillId="0" borderId="34" xfId="0" applyFont="1" applyBorder="1" applyAlignment="1">
      <alignment horizontal="center" vertical="top" wrapText="1"/>
    </xf>
    <xf numFmtId="0" fontId="7" fillId="0" borderId="57" xfId="0" applyFont="1" applyBorder="1" applyAlignment="1">
      <alignment horizontal="center" vertical="top"/>
    </xf>
    <xf numFmtId="0" fontId="0" fillId="4" borderId="70" xfId="0" applyFill="1" applyBorder="1" applyAlignment="1">
      <alignment horizontal="center" vertical="top"/>
    </xf>
    <xf numFmtId="0" fontId="17" fillId="0" borderId="75" xfId="0" applyFont="1" applyBorder="1" applyAlignment="1">
      <alignment horizontal="left" vertical="top" wrapText="1"/>
    </xf>
    <xf numFmtId="0" fontId="0" fillId="8" borderId="44" xfId="0" applyFill="1" applyBorder="1" applyAlignment="1">
      <alignment horizontal="left" vertical="top"/>
    </xf>
    <xf numFmtId="0" fontId="7" fillId="0" borderId="75" xfId="0" applyFont="1" applyBorder="1" applyAlignment="1">
      <alignment vertical="top" wrapText="1"/>
    </xf>
    <xf numFmtId="0" fontId="0" fillId="0" borderId="87" xfId="0" applyBorder="1" applyAlignment="1">
      <alignment vertical="top"/>
    </xf>
    <xf numFmtId="0" fontId="5" fillId="0" borderId="69" xfId="0" applyFont="1" applyBorder="1" applyAlignment="1">
      <alignment vertical="top" wrapText="1"/>
    </xf>
    <xf numFmtId="0" fontId="7" fillId="0" borderId="77" xfId="0" applyFont="1" applyBorder="1" applyAlignment="1">
      <alignment horizontal="center" vertical="top"/>
    </xf>
    <xf numFmtId="0" fontId="7" fillId="0" borderId="72" xfId="0" applyFont="1" applyBorder="1" applyAlignment="1">
      <alignment horizontal="center" vertical="top"/>
    </xf>
    <xf numFmtId="0" fontId="2" fillId="3" borderId="148" xfId="0" applyFont="1" applyFill="1" applyBorder="1" applyAlignment="1">
      <alignment vertical="top"/>
    </xf>
    <xf numFmtId="0" fontId="5" fillId="0" borderId="79" xfId="0" applyFont="1" applyBorder="1" applyAlignment="1">
      <alignment horizontal="center" vertical="top"/>
    </xf>
    <xf numFmtId="0" fontId="0" fillId="8" borderId="82" xfId="0" applyFill="1" applyBorder="1" applyAlignment="1">
      <alignment horizontal="center" vertical="top"/>
    </xf>
    <xf numFmtId="0" fontId="0" fillId="0" borderId="142" xfId="0" applyBorder="1" applyAlignment="1">
      <alignment vertical="top"/>
    </xf>
    <xf numFmtId="0" fontId="0" fillId="7" borderId="177" xfId="0" applyFill="1" applyBorder="1" applyAlignment="1">
      <alignment horizontal="center" vertical="top"/>
    </xf>
    <xf numFmtId="0" fontId="0" fillId="7" borderId="100" xfId="0" applyFill="1" applyBorder="1" applyAlignment="1">
      <alignment vertical="top" wrapText="1"/>
    </xf>
    <xf numFmtId="0" fontId="0" fillId="7" borderId="178" xfId="0" applyFill="1" applyBorder="1" applyAlignment="1">
      <alignment horizontal="center" vertical="top"/>
    </xf>
    <xf numFmtId="0" fontId="4" fillId="7" borderId="100" xfId="0" applyFont="1" applyFill="1" applyBorder="1" applyAlignment="1">
      <alignment vertical="top" wrapText="1"/>
    </xf>
    <xf numFmtId="0" fontId="0" fillId="7" borderId="171" xfId="0" applyFill="1" applyBorder="1" applyAlignment="1">
      <alignment horizontal="center" vertical="top"/>
    </xf>
    <xf numFmtId="0" fontId="0" fillId="7" borderId="100" xfId="0" applyFill="1" applyBorder="1" applyAlignment="1">
      <alignment horizontal="center" vertical="top"/>
    </xf>
    <xf numFmtId="0" fontId="0" fillId="7" borderId="172" xfId="0" applyFill="1" applyBorder="1" applyAlignment="1">
      <alignment horizontal="center" vertical="top"/>
    </xf>
    <xf numFmtId="0" fontId="0" fillId="7" borderId="100" xfId="0" applyFill="1" applyBorder="1" applyAlignment="1">
      <alignment vertical="top"/>
    </xf>
    <xf numFmtId="0" fontId="0" fillId="7" borderId="172" xfId="0" applyFill="1" applyBorder="1" applyAlignment="1">
      <alignment vertical="top"/>
    </xf>
    <xf numFmtId="0" fontId="1" fillId="6" borderId="32" xfId="1" applyBorder="1" applyAlignment="1">
      <alignment vertical="top" wrapText="1"/>
    </xf>
    <xf numFmtId="0" fontId="0" fillId="4" borderId="81" xfId="0" applyFill="1" applyBorder="1" applyAlignment="1">
      <alignment horizontal="center" vertical="top"/>
    </xf>
    <xf numFmtId="0" fontId="7" fillId="0" borderId="90" xfId="0" applyFont="1" applyBorder="1" applyAlignment="1">
      <alignment horizontal="center" vertical="top"/>
    </xf>
    <xf numFmtId="0" fontId="7" fillId="0" borderId="61" xfId="0" applyFont="1" applyBorder="1" applyAlignment="1">
      <alignment horizontal="center" vertical="top"/>
    </xf>
    <xf numFmtId="0" fontId="0" fillId="0" borderId="68" xfId="0" applyBorder="1" applyAlignment="1">
      <alignment vertical="top" wrapText="1"/>
    </xf>
    <xf numFmtId="0" fontId="0" fillId="0" borderId="68" xfId="0" applyBorder="1" applyAlignment="1">
      <alignment horizontal="center" vertical="top"/>
    </xf>
    <xf numFmtId="0" fontId="4" fillId="0" borderId="111" xfId="0" applyFont="1" applyBorder="1" applyAlignment="1">
      <alignment vertical="top" wrapText="1"/>
    </xf>
    <xf numFmtId="0" fontId="0" fillId="0" borderId="80" xfId="0" applyBorder="1" applyAlignment="1">
      <alignment horizontal="left" vertical="top" wrapText="1"/>
    </xf>
    <xf numFmtId="0" fontId="7" fillId="0" borderId="26" xfId="0" applyFont="1" applyBorder="1" applyAlignment="1">
      <alignment vertical="top" wrapText="1"/>
    </xf>
    <xf numFmtId="0" fontId="7" fillId="0" borderId="29" xfId="0" applyFont="1" applyBorder="1" applyAlignment="1">
      <alignment vertical="top" wrapText="1"/>
    </xf>
    <xf numFmtId="0" fontId="7" fillId="0" borderId="26" xfId="0" applyFont="1" applyBorder="1" applyAlignment="1">
      <alignment horizontal="center" vertical="top"/>
    </xf>
    <xf numFmtId="0" fontId="7" fillId="0" borderId="47" xfId="0" applyFont="1" applyBorder="1" applyAlignment="1">
      <alignment horizontal="center" vertical="top"/>
    </xf>
    <xf numFmtId="0" fontId="7" fillId="0" borderId="68" xfId="0" applyFont="1" applyBorder="1" applyAlignment="1">
      <alignment horizontal="center" vertical="top"/>
    </xf>
    <xf numFmtId="0" fontId="0" fillId="0" borderId="70" xfId="0" applyBorder="1" applyAlignment="1">
      <alignment horizontal="center" vertical="top"/>
    </xf>
    <xf numFmtId="0" fontId="0" fillId="0" borderId="76" xfId="0" applyBorder="1" applyAlignment="1">
      <alignment vertical="top" wrapText="1"/>
    </xf>
    <xf numFmtId="0" fontId="0" fillId="0" borderId="76" xfId="0" applyBorder="1" applyAlignment="1">
      <alignment horizontal="center" vertical="top"/>
    </xf>
    <xf numFmtId="0" fontId="0" fillId="8" borderId="99" xfId="0" applyFill="1" applyBorder="1" applyAlignment="1">
      <alignment horizontal="left" vertical="top"/>
    </xf>
    <xf numFmtId="0" fontId="0" fillId="0" borderId="167" xfId="0" applyBorder="1" applyAlignment="1">
      <alignment vertical="top" wrapText="1"/>
    </xf>
    <xf numFmtId="0" fontId="0" fillId="0" borderId="99" xfId="0" applyBorder="1" applyAlignment="1">
      <alignment horizontal="left" vertical="top"/>
    </xf>
    <xf numFmtId="0" fontId="7" fillId="0" borderId="47" xfId="0" applyFont="1" applyBorder="1" applyAlignment="1">
      <alignment vertical="top" wrapText="1"/>
    </xf>
    <xf numFmtId="0" fontId="7" fillId="0" borderId="68" xfId="0" applyFont="1" applyBorder="1" applyAlignment="1">
      <alignment horizontal="center" vertical="top" wrapText="1"/>
    </xf>
    <xf numFmtId="0" fontId="0" fillId="0" borderId="117" xfId="0" applyBorder="1" applyAlignment="1">
      <alignment horizontal="left" vertical="top"/>
    </xf>
    <xf numFmtId="0" fontId="0" fillId="0" borderId="117" xfId="0" applyBorder="1" applyAlignment="1">
      <alignment vertical="top" wrapText="1"/>
    </xf>
    <xf numFmtId="0" fontId="0" fillId="0" borderId="132" xfId="0" applyBorder="1" applyAlignment="1">
      <alignment vertical="top" wrapText="1"/>
    </xf>
    <xf numFmtId="0" fontId="0" fillId="0" borderId="108" xfId="0" applyBorder="1" applyAlignment="1">
      <alignment vertical="top" wrapText="1"/>
    </xf>
    <xf numFmtId="0" fontId="2" fillId="3" borderId="93" xfId="0" applyFont="1" applyFill="1" applyBorder="1" applyAlignment="1">
      <alignment horizontal="center" vertical="top"/>
    </xf>
    <xf numFmtId="0" fontId="7" fillId="0" borderId="76" xfId="0" applyFont="1" applyBorder="1" applyAlignment="1">
      <alignment horizontal="center" vertical="top"/>
    </xf>
    <xf numFmtId="0" fontId="7" fillId="0" borderId="57" xfId="0" applyFont="1" applyBorder="1" applyAlignment="1">
      <alignment vertical="top" wrapText="1"/>
    </xf>
    <xf numFmtId="0" fontId="0" fillId="8" borderId="68" xfId="0" applyFill="1" applyBorder="1" applyAlignment="1">
      <alignment horizontal="left" vertical="top"/>
    </xf>
    <xf numFmtId="0" fontId="0" fillId="0" borderId="114" xfId="0" applyBorder="1" applyAlignment="1">
      <alignment vertical="top" wrapText="1"/>
    </xf>
    <xf numFmtId="0" fontId="0" fillId="4" borderId="84" xfId="0" applyFill="1" applyBorder="1" applyAlignment="1">
      <alignment horizontal="left" vertical="top"/>
    </xf>
    <xf numFmtId="0" fontId="7" fillId="0" borderId="84" xfId="0" applyFont="1" applyBorder="1" applyAlignment="1">
      <alignment vertical="top" wrapText="1"/>
    </xf>
    <xf numFmtId="0" fontId="0" fillId="8" borderId="76" xfId="0" applyFill="1" applyBorder="1" applyAlignment="1">
      <alignment horizontal="left" vertical="top" wrapText="1"/>
    </xf>
    <xf numFmtId="0" fontId="4" fillId="8" borderId="117" xfId="0" applyFont="1" applyFill="1" applyBorder="1" applyAlignment="1">
      <alignment horizontal="left" vertical="top" wrapText="1"/>
    </xf>
    <xf numFmtId="0" fontId="0" fillId="8" borderId="129" xfId="0" applyFill="1" applyBorder="1" applyAlignment="1">
      <alignment horizontal="center" vertical="top"/>
    </xf>
    <xf numFmtId="0" fontId="0" fillId="0" borderId="87" xfId="0" applyBorder="1" applyAlignment="1">
      <alignment horizontal="center" vertical="top"/>
    </xf>
    <xf numFmtId="0" fontId="7" fillId="0" borderId="75" xfId="0" applyFont="1" applyBorder="1" applyAlignment="1">
      <alignment horizontal="center" vertical="top"/>
    </xf>
    <xf numFmtId="0" fontId="0" fillId="0" borderId="128" xfId="0" applyBorder="1" applyAlignment="1">
      <alignment horizontal="center" vertical="top"/>
    </xf>
    <xf numFmtId="0" fontId="0" fillId="8" borderId="45" xfId="0" applyFill="1" applyBorder="1" applyAlignment="1">
      <alignment horizontal="center" vertical="top"/>
    </xf>
    <xf numFmtId="0" fontId="4" fillId="8" borderId="175" xfId="0" applyFont="1" applyFill="1" applyBorder="1" applyAlignment="1">
      <alignment horizontal="left" vertical="top" wrapText="1"/>
    </xf>
    <xf numFmtId="0" fontId="0" fillId="0" borderId="87" xfId="0" applyBorder="1" applyAlignment="1">
      <alignment vertical="top" wrapText="1"/>
    </xf>
    <xf numFmtId="0" fontId="5" fillId="8" borderId="131" xfId="0" applyFont="1" applyFill="1" applyBorder="1" applyAlignment="1">
      <alignment horizontal="left" vertical="top" wrapText="1"/>
    </xf>
    <xf numFmtId="0" fontId="0" fillId="0" borderId="181" xfId="0" applyBorder="1" applyAlignment="1">
      <alignment vertical="top" wrapText="1"/>
    </xf>
    <xf numFmtId="0" fontId="0" fillId="0" borderId="115" xfId="0" applyBorder="1" applyAlignment="1">
      <alignment horizontal="center" vertical="top"/>
    </xf>
    <xf numFmtId="0" fontId="0" fillId="0" borderId="181" xfId="0" applyBorder="1" applyAlignment="1">
      <alignment horizontal="center" vertical="top"/>
    </xf>
    <xf numFmtId="0" fontId="0" fillId="0" borderId="131" xfId="0" applyBorder="1" applyAlignment="1">
      <alignment vertical="top" wrapText="1"/>
    </xf>
    <xf numFmtId="0" fontId="0" fillId="0" borderId="158" xfId="0" applyBorder="1" applyAlignment="1">
      <alignment horizontal="center" vertical="top"/>
    </xf>
    <xf numFmtId="0" fontId="0" fillId="0" borderId="137" xfId="0" applyBorder="1" applyAlignment="1">
      <alignment horizontal="center" vertical="top"/>
    </xf>
    <xf numFmtId="0" fontId="0" fillId="0" borderId="146" xfId="0" applyBorder="1" applyAlignment="1">
      <alignment vertical="top" wrapText="1"/>
    </xf>
    <xf numFmtId="0" fontId="2" fillId="7" borderId="178" xfId="0" applyFont="1" applyFill="1" applyBorder="1" applyAlignment="1">
      <alignment vertical="top" wrapText="1"/>
    </xf>
    <xf numFmtId="0" fontId="0" fillId="7" borderId="170" xfId="0" applyFill="1" applyBorder="1" applyAlignment="1">
      <alignment vertical="top" wrapText="1"/>
    </xf>
    <xf numFmtId="0" fontId="0" fillId="7" borderId="178" xfId="0" applyFill="1" applyBorder="1" applyAlignment="1">
      <alignment vertical="top"/>
    </xf>
    <xf numFmtId="0" fontId="0" fillId="0" borderId="42" xfId="0" applyBorder="1" applyAlignment="1">
      <alignment horizontal="center" vertical="top"/>
    </xf>
    <xf numFmtId="0" fontId="10" fillId="0" borderId="0" xfId="0" applyFont="1" applyAlignment="1">
      <alignment vertical="top" wrapText="1"/>
    </xf>
    <xf numFmtId="0" fontId="7" fillId="0" borderId="137" xfId="0" applyFont="1" applyBorder="1" applyAlignment="1">
      <alignment horizontal="center" vertical="top"/>
    </xf>
    <xf numFmtId="0" fontId="0" fillId="0" borderId="131" xfId="0" applyBorder="1" applyAlignment="1">
      <alignment horizontal="left" vertical="top" wrapText="1"/>
    </xf>
    <xf numFmtId="0" fontId="0" fillId="0" borderId="181" xfId="0" applyBorder="1" applyAlignment="1">
      <alignment horizontal="left" vertical="top" wrapText="1"/>
    </xf>
    <xf numFmtId="0" fontId="2" fillId="7" borderId="43" xfId="0" applyFont="1" applyFill="1" applyBorder="1" applyAlignment="1">
      <alignment vertical="top" wrapText="1"/>
    </xf>
    <xf numFmtId="0" fontId="0" fillId="0" borderId="45" xfId="0" applyBorder="1" applyAlignment="1">
      <alignment vertical="top" wrapText="1"/>
    </xf>
    <xf numFmtId="0" fontId="0" fillId="0" borderId="129" xfId="0" applyBorder="1" applyAlignment="1">
      <alignment vertical="top" wrapText="1"/>
    </xf>
    <xf numFmtId="0" fontId="2" fillId="3" borderId="173" xfId="0" applyFont="1" applyFill="1" applyBorder="1" applyAlignment="1">
      <alignment horizontal="center" vertical="top"/>
    </xf>
    <xf numFmtId="0" fontId="5" fillId="8" borderId="85" xfId="0" applyFont="1" applyFill="1" applyBorder="1" applyAlignment="1">
      <alignment horizontal="center" vertical="top" wrapText="1"/>
    </xf>
    <xf numFmtId="0" fontId="0" fillId="0" borderId="37" xfId="0" applyBorder="1" applyAlignment="1">
      <alignment vertical="top" wrapText="1"/>
    </xf>
    <xf numFmtId="0" fontId="5" fillId="0" borderId="58" xfId="0" applyFont="1" applyBorder="1" applyAlignment="1">
      <alignment vertical="top" wrapText="1"/>
    </xf>
    <xf numFmtId="0" fontId="4" fillId="8" borderId="65" xfId="0" applyFont="1" applyFill="1" applyBorder="1" applyAlignment="1">
      <alignment vertical="top" wrapText="1"/>
    </xf>
    <xf numFmtId="0" fontId="0" fillId="4" borderId="187" xfId="0" applyFill="1" applyBorder="1" applyAlignment="1">
      <alignment horizontal="center" vertical="top"/>
    </xf>
    <xf numFmtId="0" fontId="0" fillId="7" borderId="179" xfId="0" applyFill="1" applyBorder="1" applyAlignment="1">
      <alignment vertical="top"/>
    </xf>
    <xf numFmtId="0" fontId="5" fillId="0" borderId="67" xfId="0" applyFont="1" applyBorder="1" applyAlignment="1">
      <alignment vertical="top" wrapText="1"/>
    </xf>
    <xf numFmtId="0" fontId="5" fillId="0" borderId="82" xfId="0" applyFont="1" applyBorder="1" applyAlignment="1">
      <alignment vertical="top" wrapText="1"/>
    </xf>
    <xf numFmtId="0" fontId="0" fillId="0" borderId="94" xfId="0" applyBorder="1" applyAlignment="1">
      <alignment vertical="top"/>
    </xf>
    <xf numFmtId="0" fontId="5" fillId="8" borderId="187" xfId="0" applyFont="1" applyFill="1" applyBorder="1" applyAlignment="1">
      <alignment horizontal="center" vertical="top" wrapText="1"/>
    </xf>
    <xf numFmtId="0" fontId="6" fillId="8" borderId="102" xfId="0" applyFont="1" applyFill="1" applyBorder="1" applyAlignment="1">
      <alignment horizontal="left" vertical="top" wrapText="1"/>
    </xf>
    <xf numFmtId="0" fontId="0" fillId="8" borderId="43" xfId="0" applyFill="1" applyBorder="1" applyAlignment="1">
      <alignment horizontal="center" vertical="top"/>
    </xf>
    <xf numFmtId="0" fontId="0" fillId="0" borderId="60" xfId="0" applyBorder="1" applyAlignment="1">
      <alignment vertical="top" wrapText="1"/>
    </xf>
    <xf numFmtId="0" fontId="0" fillId="8" borderId="90" xfId="0" applyFill="1" applyBorder="1" applyAlignment="1">
      <alignment vertical="top" wrapText="1"/>
    </xf>
    <xf numFmtId="0" fontId="5" fillId="8" borderId="70" xfId="0" applyFont="1" applyFill="1" applyBorder="1" applyAlignment="1">
      <alignment horizontal="center" vertical="top" wrapText="1"/>
    </xf>
    <xf numFmtId="0" fontId="5" fillId="8" borderId="181" xfId="0" applyFont="1" applyFill="1" applyBorder="1" applyAlignment="1">
      <alignment horizontal="left" vertical="top" wrapText="1"/>
    </xf>
    <xf numFmtId="0" fontId="5" fillId="8" borderId="182" xfId="0" applyFont="1" applyFill="1" applyBorder="1" applyAlignment="1">
      <alignment horizontal="center" vertical="top" wrapText="1"/>
    </xf>
    <xf numFmtId="0" fontId="0" fillId="0" borderId="62" xfId="0" applyBorder="1" applyAlignment="1">
      <alignment vertical="top" wrapText="1"/>
    </xf>
    <xf numFmtId="0" fontId="13" fillId="0" borderId="129" xfId="0" applyFont="1" applyBorder="1" applyAlignment="1">
      <alignment wrapText="1"/>
    </xf>
    <xf numFmtId="0" fontId="13" fillId="0" borderId="0" xfId="0" applyFont="1" applyAlignment="1">
      <alignment wrapText="1"/>
    </xf>
    <xf numFmtId="0" fontId="0" fillId="0" borderId="43" xfId="0" applyBorder="1" applyAlignment="1">
      <alignment horizontal="center" vertical="top"/>
    </xf>
    <xf numFmtId="0" fontId="0" fillId="8" borderId="80" xfId="0" applyFill="1" applyBorder="1" applyAlignment="1">
      <alignment vertical="top" wrapText="1"/>
    </xf>
    <xf numFmtId="0" fontId="19" fillId="0" borderId="60" xfId="0" applyFont="1" applyBorder="1" applyAlignment="1">
      <alignment vertical="top" wrapText="1"/>
    </xf>
    <xf numFmtId="0" fontId="0" fillId="0" borderId="61" xfId="0" applyBorder="1" applyAlignment="1">
      <alignment vertical="top"/>
    </xf>
    <xf numFmtId="0" fontId="0" fillId="8" borderId="141" xfId="0" applyFill="1" applyBorder="1" applyAlignment="1">
      <alignment vertical="top" wrapText="1"/>
    </xf>
    <xf numFmtId="0" fontId="0" fillId="0" borderId="36" xfId="0" applyBorder="1" applyAlignment="1">
      <alignment horizontal="center" vertical="top" wrapText="1"/>
    </xf>
    <xf numFmtId="0" fontId="0" fillId="0" borderId="142" xfId="0" applyBorder="1" applyAlignment="1">
      <alignment vertical="top" wrapText="1"/>
    </xf>
    <xf numFmtId="0" fontId="7" fillId="0" borderId="47" xfId="0" applyFont="1" applyBorder="1" applyAlignment="1">
      <alignment horizontal="center" vertical="top" wrapText="1"/>
    </xf>
    <xf numFmtId="0" fontId="7" fillId="0" borderId="90" xfId="0" applyFont="1" applyBorder="1" applyAlignment="1">
      <alignment horizontal="center" vertical="top" wrapText="1"/>
    </xf>
    <xf numFmtId="0" fontId="17" fillId="0" borderId="58" xfId="0" applyFont="1" applyBorder="1" applyAlignment="1">
      <alignment horizontal="left" vertical="top" wrapText="1"/>
    </xf>
    <xf numFmtId="0" fontId="0" fillId="0" borderId="26" xfId="0" applyBorder="1" applyAlignment="1">
      <alignment horizontal="left" vertical="top"/>
    </xf>
    <xf numFmtId="0" fontId="0" fillId="0" borderId="65" xfId="0" applyBorder="1" applyAlignment="1">
      <alignment horizontal="left" vertical="top"/>
    </xf>
    <xf numFmtId="0" fontId="0" fillId="0" borderId="68" xfId="0" applyBorder="1" applyAlignment="1">
      <alignment horizontal="left" vertical="top"/>
    </xf>
    <xf numFmtId="0" fontId="5" fillId="0" borderId="26" xfId="0" applyFont="1" applyBorder="1" applyAlignment="1">
      <alignment horizontal="left" vertical="top"/>
    </xf>
    <xf numFmtId="0" fontId="5" fillId="0" borderId="78" xfId="0" applyFont="1" applyBorder="1" applyAlignment="1">
      <alignment horizontal="left" vertical="top"/>
    </xf>
    <xf numFmtId="0" fontId="0" fillId="0" borderId="72" xfId="0" applyBorder="1" applyAlignment="1">
      <alignment horizontal="left" vertical="top"/>
    </xf>
    <xf numFmtId="0" fontId="0" fillId="0" borderId="41" xfId="0" applyBorder="1" applyAlignment="1">
      <alignment horizontal="center" vertical="top"/>
    </xf>
    <xf numFmtId="0" fontId="0" fillId="0" borderId="27" xfId="0" applyBorder="1" applyAlignment="1">
      <alignment horizontal="center" vertical="top"/>
    </xf>
    <xf numFmtId="0" fontId="0" fillId="0" borderId="19" xfId="0" applyBorder="1" applyAlignment="1">
      <alignment horizontal="center" vertical="top"/>
    </xf>
    <xf numFmtId="0" fontId="0" fillId="0" borderId="17" xfId="0" applyBorder="1" applyAlignment="1">
      <alignment horizontal="center" vertical="top"/>
    </xf>
    <xf numFmtId="0" fontId="0" fillId="0" borderId="76" xfId="0" applyBorder="1" applyAlignment="1">
      <alignment horizontal="left" vertical="top" wrapText="1"/>
    </xf>
    <xf numFmtId="0" fontId="0" fillId="0" borderId="46" xfId="0" applyBorder="1" applyAlignment="1">
      <alignment horizontal="center" vertical="top"/>
    </xf>
    <xf numFmtId="0" fontId="0" fillId="0" borderId="59" xfId="0" applyBorder="1" applyAlignment="1">
      <alignment horizontal="center" vertical="top"/>
    </xf>
    <xf numFmtId="0" fontId="0" fillId="0" borderId="61" xfId="0" applyBorder="1" applyAlignment="1">
      <alignment horizontal="center" vertical="top"/>
    </xf>
    <xf numFmtId="0" fontId="0" fillId="0" borderId="118" xfId="0" applyBorder="1" applyAlignment="1">
      <alignment horizontal="center" vertical="top"/>
    </xf>
    <xf numFmtId="0" fontId="0" fillId="0" borderId="58" xfId="0" applyBorder="1" applyAlignment="1">
      <alignment horizontal="left" vertical="top" wrapText="1"/>
    </xf>
    <xf numFmtId="0" fontId="0" fillId="0" borderId="94" xfId="0" applyBorder="1" applyAlignment="1">
      <alignment horizontal="center" vertical="top"/>
    </xf>
    <xf numFmtId="0" fontId="0" fillId="0" borderId="77" xfId="0" applyBorder="1" applyAlignment="1">
      <alignment horizontal="center" vertical="top"/>
    </xf>
    <xf numFmtId="0" fontId="0" fillId="0" borderId="123" xfId="0" applyBorder="1" applyAlignment="1">
      <alignment horizontal="center" vertical="top"/>
    </xf>
    <xf numFmtId="0" fontId="0" fillId="0" borderId="126" xfId="0" applyBorder="1" applyAlignment="1">
      <alignment horizontal="center" vertical="top"/>
    </xf>
    <xf numFmtId="0" fontId="0" fillId="0" borderId="142" xfId="0" applyBorder="1" applyAlignment="1">
      <alignment horizontal="center" vertical="top"/>
    </xf>
    <xf numFmtId="0" fontId="0" fillId="0" borderId="68" xfId="0" applyBorder="1" applyAlignment="1">
      <alignment vertical="top"/>
    </xf>
    <xf numFmtId="0" fontId="4" fillId="8" borderId="65" xfId="0" applyFont="1" applyFill="1" applyBorder="1" applyAlignment="1">
      <alignment horizontal="left" vertical="top" wrapText="1"/>
    </xf>
    <xf numFmtId="0" fontId="4" fillId="8" borderId="72" xfId="0" applyFont="1" applyFill="1" applyBorder="1" applyAlignment="1">
      <alignment horizontal="left" vertical="top" wrapText="1"/>
    </xf>
    <xf numFmtId="0" fontId="0" fillId="0" borderId="142" xfId="0" applyBorder="1" applyAlignment="1">
      <alignment horizontal="left" vertical="top"/>
    </xf>
    <xf numFmtId="0" fontId="8" fillId="0" borderId="41" xfId="0" applyFont="1" applyBorder="1" applyAlignment="1">
      <alignment horizontal="left" vertical="top" wrapText="1"/>
    </xf>
    <xf numFmtId="0" fontId="0" fillId="0" borderId="124" xfId="0" applyBorder="1" applyAlignment="1">
      <alignment horizontal="center" vertical="top"/>
    </xf>
    <xf numFmtId="0" fontId="7" fillId="0" borderId="76" xfId="0" applyFont="1" applyBorder="1" applyAlignment="1">
      <alignment vertical="top" wrapText="1"/>
    </xf>
    <xf numFmtId="0" fontId="0" fillId="0" borderId="78" xfId="0" applyBorder="1" applyAlignment="1">
      <alignment horizontal="center" vertical="top"/>
    </xf>
    <xf numFmtId="0" fontId="0" fillId="8" borderId="124" xfId="0" applyFill="1" applyBorder="1" applyAlignment="1">
      <alignment horizontal="left" vertical="top"/>
    </xf>
    <xf numFmtId="0" fontId="0" fillId="8" borderId="65" xfId="0" applyFill="1" applyBorder="1" applyAlignment="1">
      <alignment horizontal="left" vertical="top"/>
    </xf>
    <xf numFmtId="0" fontId="0" fillId="8" borderId="61" xfId="0" applyFill="1" applyBorder="1" applyAlignment="1">
      <alignment horizontal="center" vertical="top"/>
    </xf>
    <xf numFmtId="0" fontId="0" fillId="8" borderId="94" xfId="0" applyFill="1" applyBorder="1" applyAlignment="1">
      <alignment horizontal="center" vertical="top"/>
    </xf>
    <xf numFmtId="0" fontId="0" fillId="0" borderId="79" xfId="0" applyBorder="1" applyAlignment="1">
      <alignment horizontal="center" vertical="top" wrapText="1"/>
    </xf>
    <xf numFmtId="0" fontId="0" fillId="0" borderId="136" xfId="0" applyBorder="1" applyAlignment="1">
      <alignment horizontal="center" vertical="top"/>
    </xf>
    <xf numFmtId="0" fontId="0" fillId="8" borderId="58" xfId="0" applyFill="1" applyBorder="1" applyAlignment="1">
      <alignment horizontal="left" vertical="top"/>
    </xf>
    <xf numFmtId="0" fontId="0" fillId="8" borderId="118" xfId="0" applyFill="1" applyBorder="1" applyAlignment="1">
      <alignment horizontal="center" vertical="top"/>
    </xf>
    <xf numFmtId="0" fontId="0" fillId="8" borderId="126" xfId="0" applyFill="1" applyBorder="1" applyAlignment="1">
      <alignment horizontal="center" vertical="top"/>
    </xf>
    <xf numFmtId="0" fontId="0" fillId="8" borderId="74" xfId="0" applyFill="1" applyBorder="1" applyAlignment="1">
      <alignment horizontal="center" vertical="top"/>
    </xf>
    <xf numFmtId="0" fontId="0" fillId="0" borderId="0" xfId="0" applyAlignment="1">
      <alignment horizontal="left" vertical="top"/>
    </xf>
    <xf numFmtId="0" fontId="0" fillId="0" borderId="129" xfId="0" applyBorder="1" applyAlignment="1">
      <alignment horizontal="left" vertical="top"/>
    </xf>
    <xf numFmtId="0" fontId="7" fillId="0" borderId="137" xfId="0" applyFont="1" applyBorder="1" applyAlignment="1">
      <alignment horizontal="left" vertical="top" wrapText="1"/>
    </xf>
    <xf numFmtId="0" fontId="0" fillId="0" borderId="95" xfId="0" applyBorder="1" applyAlignment="1">
      <alignment horizontal="left" vertical="top"/>
    </xf>
    <xf numFmtId="0" fontId="0" fillId="0" borderId="108" xfId="0" applyBorder="1" applyAlignment="1">
      <alignment horizontal="left" vertical="top"/>
    </xf>
    <xf numFmtId="0" fontId="5" fillId="0" borderId="72" xfId="0" applyFont="1" applyBorder="1" applyAlignment="1">
      <alignment horizontal="center" vertical="top"/>
    </xf>
    <xf numFmtId="0" fontId="7" fillId="0" borderId="41" xfId="0" applyFont="1" applyBorder="1" applyAlignment="1">
      <alignment horizontal="left" vertical="top"/>
    </xf>
    <xf numFmtId="0" fontId="0" fillId="8" borderId="72" xfId="0" applyFill="1" applyBorder="1" applyAlignment="1">
      <alignment horizontal="left" vertical="top"/>
    </xf>
    <xf numFmtId="0" fontId="5" fillId="0" borderId="16" xfId="0" applyFont="1" applyBorder="1" applyAlignment="1">
      <alignment horizontal="left" vertical="top" wrapText="1"/>
    </xf>
    <xf numFmtId="0" fontId="13" fillId="0" borderId="45" xfId="0" applyFont="1" applyBorder="1" applyAlignment="1">
      <alignment wrapText="1"/>
    </xf>
    <xf numFmtId="0" fontId="0" fillId="0" borderId="96" xfId="0" applyBorder="1" applyAlignment="1">
      <alignment vertical="top"/>
    </xf>
    <xf numFmtId="0" fontId="0" fillId="0" borderId="127" xfId="0" applyBorder="1" applyAlignment="1">
      <alignment vertical="top"/>
    </xf>
    <xf numFmtId="0" fontId="0" fillId="0" borderId="69" xfId="0" applyBorder="1" applyAlignment="1">
      <alignment horizontal="center" vertical="top"/>
    </xf>
    <xf numFmtId="0" fontId="0" fillId="0" borderId="137" xfId="0" applyBorder="1" applyAlignment="1">
      <alignment horizontal="center" vertical="center" wrapText="1"/>
    </xf>
    <xf numFmtId="0" fontId="0" fillId="4" borderId="43" xfId="0" applyFill="1" applyBorder="1" applyAlignment="1">
      <alignment horizontal="left" vertical="top" wrapText="1"/>
    </xf>
    <xf numFmtId="0" fontId="4" fillId="4" borderId="184" xfId="0" applyFont="1" applyFill="1" applyBorder="1" applyAlignment="1">
      <alignment horizontal="left" vertical="top"/>
    </xf>
    <xf numFmtId="0" fontId="0" fillId="0" borderId="105" xfId="0" applyBorder="1" applyAlignment="1">
      <alignment horizontal="center" vertical="top"/>
    </xf>
    <xf numFmtId="0" fontId="0" fillId="0" borderId="13" xfId="0" applyBorder="1" applyAlignment="1">
      <alignment horizontal="left" vertical="top"/>
    </xf>
    <xf numFmtId="0" fontId="0" fillId="0" borderId="41" xfId="0" applyBorder="1" applyAlignment="1">
      <alignment horizontal="left" vertical="top"/>
    </xf>
    <xf numFmtId="0" fontId="20" fillId="0" borderId="72" xfId="0" applyFont="1" applyBorder="1" applyAlignment="1">
      <alignment vertical="top" wrapText="1"/>
    </xf>
    <xf numFmtId="0" fontId="0" fillId="0" borderId="30" xfId="0" applyBorder="1" applyAlignment="1">
      <alignment horizontal="center" vertical="top" wrapText="1"/>
    </xf>
    <xf numFmtId="0" fontId="0" fillId="0" borderId="110" xfId="0" applyBorder="1" applyAlignment="1">
      <alignment horizontal="center" vertical="top"/>
    </xf>
    <xf numFmtId="0" fontId="0" fillId="9" borderId="79" xfId="0" applyFill="1" applyBorder="1" applyAlignment="1">
      <alignment horizontal="center" vertical="top" wrapText="1"/>
    </xf>
    <xf numFmtId="0" fontId="7" fillId="0" borderId="159" xfId="0" applyFont="1" applyBorder="1" applyAlignment="1">
      <alignment horizontal="center" vertical="top"/>
    </xf>
    <xf numFmtId="0" fontId="7" fillId="0" borderId="59" xfId="0" applyFont="1" applyBorder="1" applyAlignment="1">
      <alignment horizontal="center" vertical="top"/>
    </xf>
    <xf numFmtId="0" fontId="0" fillId="0" borderId="44" xfId="0" applyBorder="1" applyAlignment="1">
      <alignment horizontal="left" vertical="top"/>
    </xf>
    <xf numFmtId="0" fontId="7" fillId="0" borderId="33" xfId="0" applyFont="1" applyBorder="1" applyAlignment="1">
      <alignment horizontal="center" vertical="top"/>
    </xf>
    <xf numFmtId="0" fontId="5" fillId="0" borderId="59" xfId="0" applyFont="1" applyBorder="1" applyAlignment="1">
      <alignment horizontal="center" vertical="top"/>
    </xf>
    <xf numFmtId="0" fontId="5" fillId="7" borderId="177" xfId="0" applyFont="1" applyFill="1" applyBorder="1" applyAlignment="1">
      <alignment horizontal="center" vertical="top"/>
    </xf>
    <xf numFmtId="0" fontId="5" fillId="0" borderId="74" xfId="0" applyFont="1" applyBorder="1" applyAlignment="1">
      <alignment vertical="top" wrapText="1"/>
    </xf>
    <xf numFmtId="0" fontId="12" fillId="7" borderId="130" xfId="0" applyFont="1" applyFill="1" applyBorder="1" applyAlignment="1">
      <alignment horizontal="left" vertical="top"/>
    </xf>
    <xf numFmtId="0" fontId="0" fillId="0" borderId="112" xfId="0" applyBorder="1" applyAlignment="1">
      <alignment vertical="top" wrapText="1"/>
    </xf>
    <xf numFmtId="0" fontId="12" fillId="7" borderId="184" xfId="0" applyFont="1" applyFill="1" applyBorder="1" applyAlignment="1">
      <alignment horizontal="left" vertical="top" wrapText="1"/>
    </xf>
    <xf numFmtId="0" fontId="5" fillId="0" borderId="45" xfId="0" applyFont="1" applyBorder="1" applyAlignment="1">
      <alignment vertical="top" wrapText="1"/>
    </xf>
    <xf numFmtId="0" fontId="2" fillId="3" borderId="194" xfId="0" applyFont="1" applyFill="1" applyBorder="1" applyAlignment="1">
      <alignment horizontal="center" vertical="top"/>
    </xf>
    <xf numFmtId="0" fontId="0" fillId="0" borderId="156" xfId="0" applyBorder="1" applyAlignment="1">
      <alignment horizontal="center" vertical="top"/>
    </xf>
    <xf numFmtId="0" fontId="5" fillId="0" borderId="136" xfId="0" applyFont="1" applyBorder="1" applyAlignment="1">
      <alignment horizontal="center" vertical="top"/>
    </xf>
    <xf numFmtId="0" fontId="0" fillId="4" borderId="136" xfId="0" applyFill="1" applyBorder="1" applyAlignment="1">
      <alignment horizontal="center" vertical="top"/>
    </xf>
    <xf numFmtId="0" fontId="0" fillId="4" borderId="181" xfId="0" applyFill="1" applyBorder="1" applyAlignment="1">
      <alignment horizontal="center" vertical="top"/>
    </xf>
    <xf numFmtId="0" fontId="0" fillId="4" borderId="137" xfId="0" applyFill="1" applyBorder="1" applyAlignment="1">
      <alignment horizontal="center" vertical="top"/>
    </xf>
    <xf numFmtId="0" fontId="0" fillId="4" borderId="157" xfId="0" applyFill="1" applyBorder="1" applyAlignment="1">
      <alignment horizontal="center" vertical="top"/>
    </xf>
    <xf numFmtId="0" fontId="0" fillId="7" borderId="159" xfId="0" applyFill="1" applyBorder="1" applyAlignment="1">
      <alignment horizontal="center" vertical="top"/>
    </xf>
    <xf numFmtId="0" fontId="0" fillId="0" borderId="169" xfId="0" applyBorder="1" applyAlignment="1">
      <alignment horizontal="center" vertical="top"/>
    </xf>
    <xf numFmtId="0" fontId="0" fillId="0" borderId="195" xfId="0" applyBorder="1" applyAlignment="1">
      <alignment horizontal="center" vertical="top"/>
    </xf>
    <xf numFmtId="0" fontId="7" fillId="0" borderId="164" xfId="0" applyFont="1" applyBorder="1" applyAlignment="1">
      <alignment horizontal="center" vertical="top"/>
    </xf>
    <xf numFmtId="0" fontId="0" fillId="0" borderId="159" xfId="0" applyBorder="1" applyAlignment="1">
      <alignment horizontal="center" vertical="top"/>
    </xf>
    <xf numFmtId="0" fontId="0" fillId="0" borderId="164" xfId="0" applyBorder="1" applyAlignment="1">
      <alignment horizontal="center" vertical="top"/>
    </xf>
    <xf numFmtId="0" fontId="7" fillId="0" borderId="169" xfId="0" applyFont="1" applyBorder="1" applyAlignment="1">
      <alignment horizontal="center" vertical="top"/>
    </xf>
    <xf numFmtId="0" fontId="5" fillId="0" borderId="164" xfId="0" applyFont="1" applyBorder="1" applyAlignment="1">
      <alignment horizontal="center" vertical="top"/>
    </xf>
    <xf numFmtId="0" fontId="5" fillId="0" borderId="159" xfId="0" applyFont="1" applyBorder="1" applyAlignment="1">
      <alignment horizontal="center" vertical="top"/>
    </xf>
    <xf numFmtId="0" fontId="5" fillId="7" borderId="193" xfId="0" applyFont="1" applyFill="1" applyBorder="1" applyAlignment="1">
      <alignment horizontal="center" vertical="top"/>
    </xf>
    <xf numFmtId="0" fontId="5" fillId="8" borderId="137" xfId="0" applyFont="1" applyFill="1" applyBorder="1" applyAlignment="1">
      <alignment horizontal="center" vertical="top" wrapText="1"/>
    </xf>
    <xf numFmtId="0" fontId="5" fillId="0" borderId="195" xfId="0" applyFont="1" applyBorder="1" applyAlignment="1">
      <alignment horizontal="center" vertical="top"/>
    </xf>
    <xf numFmtId="0" fontId="0" fillId="8" borderId="169" xfId="0" applyFill="1" applyBorder="1" applyAlignment="1">
      <alignment horizontal="center" vertical="top"/>
    </xf>
    <xf numFmtId="0" fontId="0" fillId="0" borderId="196" xfId="0" applyBorder="1" applyAlignment="1">
      <alignment horizontal="center" vertical="top"/>
    </xf>
    <xf numFmtId="0" fontId="5" fillId="7" borderId="137" xfId="0" applyFont="1" applyFill="1" applyBorder="1" applyAlignment="1">
      <alignment horizontal="center" vertical="top"/>
    </xf>
    <xf numFmtId="0" fontId="5" fillId="0" borderId="137" xfId="0" applyFont="1" applyBorder="1" applyAlignment="1">
      <alignment horizontal="center" vertical="top"/>
    </xf>
    <xf numFmtId="0" fontId="5" fillId="8" borderId="136" xfId="0" applyFont="1" applyFill="1" applyBorder="1" applyAlignment="1">
      <alignment horizontal="center" vertical="top" wrapText="1"/>
    </xf>
    <xf numFmtId="0" fontId="5" fillId="0" borderId="181" xfId="0" applyFont="1" applyBorder="1" applyAlignment="1">
      <alignment horizontal="center" vertical="top"/>
    </xf>
    <xf numFmtId="0" fontId="0" fillId="4" borderId="158" xfId="0" applyFill="1" applyBorder="1" applyAlignment="1">
      <alignment horizontal="center" vertical="top"/>
    </xf>
    <xf numFmtId="0" fontId="0" fillId="7" borderId="193" xfId="0" applyFill="1" applyBorder="1" applyAlignment="1">
      <alignment horizontal="center" vertical="top"/>
    </xf>
    <xf numFmtId="0" fontId="0" fillId="4" borderId="138" xfId="0" applyFill="1" applyBorder="1" applyAlignment="1">
      <alignment horizontal="left" vertical="top"/>
    </xf>
    <xf numFmtId="0" fontId="0" fillId="4" borderId="181" xfId="0" applyFill="1" applyBorder="1" applyAlignment="1">
      <alignment horizontal="center" vertical="top" wrapText="1"/>
    </xf>
    <xf numFmtId="0" fontId="11" fillId="3" borderId="92" xfId="0" applyFont="1" applyFill="1" applyBorder="1" applyAlignment="1">
      <alignment horizontal="center" vertical="center"/>
    </xf>
    <xf numFmtId="0" fontId="0" fillId="4" borderId="137" xfId="0" applyFill="1" applyBorder="1" applyAlignment="1">
      <alignment horizontal="center" vertical="top" wrapText="1"/>
    </xf>
    <xf numFmtId="0" fontId="0" fillId="0" borderId="198" xfId="0" applyBorder="1" applyAlignment="1">
      <alignment horizontal="center" vertical="top"/>
    </xf>
    <xf numFmtId="0" fontId="5" fillId="8" borderId="181" xfId="0" applyFont="1" applyFill="1" applyBorder="1" applyAlignment="1">
      <alignment horizontal="center" vertical="top" wrapText="1"/>
    </xf>
    <xf numFmtId="0" fontId="0" fillId="4" borderId="136" xfId="0" applyFill="1" applyBorder="1" applyAlignment="1">
      <alignment horizontal="center" vertical="top" wrapText="1"/>
    </xf>
    <xf numFmtId="0" fontId="0" fillId="4" borderId="158" xfId="0" applyFill="1" applyBorder="1" applyAlignment="1">
      <alignment horizontal="center" vertical="top" wrapText="1"/>
    </xf>
    <xf numFmtId="0" fontId="5" fillId="7" borderId="70" xfId="0" applyFont="1" applyFill="1" applyBorder="1" applyAlignment="1">
      <alignment horizontal="center" vertical="top"/>
    </xf>
    <xf numFmtId="0" fontId="5" fillId="8" borderId="185" xfId="0" applyFont="1" applyFill="1" applyBorder="1" applyAlignment="1">
      <alignment horizontal="center" vertical="top" wrapText="1"/>
    </xf>
    <xf numFmtId="0" fontId="5" fillId="8" borderId="122" xfId="0" applyFont="1" applyFill="1" applyBorder="1" applyAlignment="1">
      <alignment horizontal="center" vertical="top" wrapText="1"/>
    </xf>
    <xf numFmtId="0" fontId="6" fillId="0" borderId="26" xfId="0" applyFont="1" applyBorder="1" applyAlignment="1">
      <alignment horizontal="left" vertical="top" wrapText="1"/>
    </xf>
    <xf numFmtId="0" fontId="6" fillId="7" borderId="72" xfId="0" applyFont="1" applyFill="1" applyBorder="1" applyAlignment="1">
      <alignment horizontal="left" vertical="top" wrapText="1"/>
    </xf>
    <xf numFmtId="0" fontId="11" fillId="8" borderId="72" xfId="0" applyFont="1" applyFill="1" applyBorder="1" applyAlignment="1">
      <alignment vertical="top" wrapText="1"/>
    </xf>
    <xf numFmtId="0" fontId="11" fillId="8" borderId="107" xfId="0" applyFont="1" applyFill="1" applyBorder="1" applyAlignment="1">
      <alignment vertical="top" wrapText="1"/>
    </xf>
    <xf numFmtId="0" fontId="0" fillId="0" borderId="131" xfId="0" applyBorder="1" applyAlignment="1">
      <alignment wrapText="1"/>
    </xf>
    <xf numFmtId="0" fontId="0" fillId="0" borderId="131" xfId="0" applyBorder="1"/>
    <xf numFmtId="14" fontId="0" fillId="0" borderId="131" xfId="0" applyNumberFormat="1" applyBorder="1" applyAlignment="1">
      <alignment horizontal="left"/>
    </xf>
    <xf numFmtId="0" fontId="11" fillId="8" borderId="13" xfId="0" applyFont="1" applyFill="1" applyBorder="1" applyAlignment="1">
      <alignment horizontal="left" vertical="top" wrapText="1"/>
    </xf>
    <xf numFmtId="0" fontId="2" fillId="0" borderId="0" xfId="0" applyFont="1" applyAlignment="1">
      <alignment horizontal="left"/>
    </xf>
    <xf numFmtId="14" fontId="0" fillId="0" borderId="131" xfId="0" applyNumberFormat="1" applyBorder="1" applyAlignment="1">
      <alignment horizontal="left" vertical="top"/>
    </xf>
    <xf numFmtId="14" fontId="0" fillId="0" borderId="131" xfId="0" applyNumberFormat="1" applyBorder="1" applyAlignment="1">
      <alignment horizontal="left" vertical="top" wrapText="1"/>
    </xf>
    <xf numFmtId="0" fontId="23" fillId="0" borderId="99" xfId="0" applyFont="1" applyBorder="1" applyAlignment="1">
      <alignment horizontal="left" vertical="top" wrapText="1"/>
    </xf>
    <xf numFmtId="0" fontId="2" fillId="3" borderId="132" xfId="0" applyFont="1" applyFill="1" applyBorder="1" applyAlignment="1">
      <alignment horizontal="left" vertical="center"/>
    </xf>
    <xf numFmtId="0" fontId="2" fillId="3" borderId="132" xfId="0" applyFont="1" applyFill="1" applyBorder="1" applyAlignment="1">
      <alignment vertical="center"/>
    </xf>
    <xf numFmtId="0" fontId="23" fillId="0" borderId="166" xfId="0" applyFont="1" applyBorder="1" applyAlignment="1">
      <alignment horizontal="left" vertical="top" wrapText="1"/>
    </xf>
    <xf numFmtId="0" fontId="0" fillId="8" borderId="137" xfId="0" applyFill="1" applyBorder="1" applyAlignment="1">
      <alignment horizontal="center" vertical="top" wrapText="1"/>
    </xf>
    <xf numFmtId="0" fontId="1" fillId="6" borderId="60" xfId="1" applyBorder="1" applyAlignment="1">
      <alignment vertical="top" wrapText="1"/>
    </xf>
    <xf numFmtId="0" fontId="7" fillId="0" borderId="126" xfId="0" applyFont="1" applyBorder="1" applyAlignment="1">
      <alignment vertical="top" wrapText="1"/>
    </xf>
    <xf numFmtId="0" fontId="7" fillId="0" borderId="161" xfId="0" applyFont="1" applyBorder="1" applyAlignment="1">
      <alignment vertical="top" wrapText="1"/>
    </xf>
    <xf numFmtId="0" fontId="7" fillId="0" borderId="142" xfId="0" applyFont="1" applyBorder="1" applyAlignment="1">
      <alignment horizontal="left" vertical="top" wrapText="1"/>
    </xf>
    <xf numFmtId="0" fontId="23" fillId="0" borderId="132" xfId="0" applyFont="1" applyBorder="1" applyAlignment="1">
      <alignment horizontal="left" vertical="top" wrapText="1"/>
    </xf>
    <xf numFmtId="0" fontId="23" fillId="0" borderId="117" xfId="0" applyFont="1" applyBorder="1" applyAlignment="1">
      <alignment horizontal="left" vertical="top" wrapText="1"/>
    </xf>
    <xf numFmtId="0" fontId="24" fillId="0" borderId="0" xfId="0" quotePrefix="1" applyFont="1"/>
    <xf numFmtId="0" fontId="10" fillId="0" borderId="0" xfId="0" quotePrefix="1" applyFont="1"/>
    <xf numFmtId="0" fontId="2" fillId="3" borderId="132" xfId="0" applyFont="1" applyFill="1" applyBorder="1" applyAlignment="1">
      <alignment vertical="center" wrapText="1"/>
    </xf>
    <xf numFmtId="0" fontId="25" fillId="2" borderId="115" xfId="0" applyFont="1" applyFill="1" applyBorder="1" applyAlignment="1">
      <alignment horizontal="left" vertical="top"/>
    </xf>
    <xf numFmtId="0" fontId="23" fillId="0" borderId="181" xfId="0" applyFont="1" applyBorder="1" applyAlignment="1">
      <alignment horizontal="left" vertical="top" wrapText="1"/>
    </xf>
    <xf numFmtId="0" fontId="25" fillId="2" borderId="165" xfId="0" applyFont="1" applyFill="1" applyBorder="1" applyAlignment="1">
      <alignment horizontal="left" vertical="top"/>
    </xf>
    <xf numFmtId="0" fontId="23" fillId="0" borderId="158" xfId="0" applyFont="1" applyBorder="1" applyAlignment="1">
      <alignment horizontal="left" vertical="top" wrapText="1"/>
    </xf>
    <xf numFmtId="0" fontId="3" fillId="2" borderId="135" xfId="0" applyFont="1" applyFill="1" applyBorder="1" applyAlignment="1">
      <alignment vertical="top"/>
    </xf>
    <xf numFmtId="0" fontId="3" fillId="2" borderId="115" xfId="0" applyFont="1" applyFill="1" applyBorder="1" applyAlignment="1">
      <alignment vertical="top"/>
    </xf>
    <xf numFmtId="0" fontId="0" fillId="0" borderId="181" xfId="0" applyBorder="1"/>
    <xf numFmtId="0" fontId="0" fillId="0" borderId="158" xfId="0" applyBorder="1"/>
    <xf numFmtId="0" fontId="0" fillId="0" borderId="137" xfId="0" applyBorder="1"/>
    <xf numFmtId="0" fontId="3" fillId="2" borderId="122" xfId="0" applyFont="1" applyFill="1" applyBorder="1" applyAlignment="1">
      <alignment vertical="top"/>
    </xf>
    <xf numFmtId="14" fontId="0" fillId="0" borderId="183" xfId="0" applyNumberFormat="1" applyBorder="1" applyAlignment="1">
      <alignment horizontal="left" vertical="top" wrapText="1"/>
    </xf>
    <xf numFmtId="0" fontId="0" fillId="0" borderId="185" xfId="0" applyBorder="1"/>
    <xf numFmtId="0" fontId="0" fillId="10" borderId="63" xfId="0" applyFill="1" applyBorder="1" applyAlignment="1">
      <alignment vertical="top"/>
    </xf>
    <xf numFmtId="0" fontId="22" fillId="0" borderId="81" xfId="0" applyFont="1" applyBorder="1" applyAlignment="1">
      <alignment vertical="top"/>
    </xf>
    <xf numFmtId="0" fontId="2" fillId="3" borderId="197" xfId="0" applyFont="1" applyFill="1" applyBorder="1" applyAlignment="1">
      <alignment vertical="center" wrapText="1"/>
    </xf>
    <xf numFmtId="0" fontId="0" fillId="0" borderId="137" xfId="0" applyBorder="1" applyAlignment="1">
      <alignment vertical="center" wrapText="1"/>
    </xf>
    <xf numFmtId="0" fontId="21" fillId="3" borderId="180" xfId="0" applyFont="1" applyFill="1" applyBorder="1" applyAlignment="1">
      <alignment horizontal="left" vertical="center"/>
    </xf>
    <xf numFmtId="0" fontId="2" fillId="3" borderId="175" xfId="0" applyFont="1" applyFill="1" applyBorder="1" applyAlignment="1">
      <alignment vertical="center"/>
    </xf>
    <xf numFmtId="0" fontId="25" fillId="2" borderId="133" xfId="0" applyFont="1" applyFill="1" applyBorder="1" applyAlignment="1">
      <alignment horizontal="left" vertical="top"/>
    </xf>
    <xf numFmtId="0" fontId="2" fillId="3" borderId="117" xfId="0" applyFont="1" applyFill="1" applyBorder="1" applyAlignment="1">
      <alignment vertical="center"/>
    </xf>
    <xf numFmtId="0" fontId="26" fillId="8" borderId="77" xfId="2" applyFill="1" applyBorder="1" applyAlignment="1">
      <alignment horizontal="center" vertical="top"/>
    </xf>
    <xf numFmtId="0" fontId="26" fillId="8" borderId="115" xfId="2" applyFill="1" applyBorder="1" applyAlignment="1">
      <alignment horizontal="center" vertical="top" wrapText="1"/>
    </xf>
    <xf numFmtId="0" fontId="26" fillId="0" borderId="61" xfId="2" applyBorder="1" applyAlignment="1">
      <alignment horizontal="center" vertical="top"/>
    </xf>
    <xf numFmtId="0" fontId="26" fillId="8" borderId="184" xfId="2" applyFill="1" applyBorder="1" applyAlignment="1">
      <alignment horizontal="center" vertical="top" wrapText="1"/>
    </xf>
    <xf numFmtId="0" fontId="26" fillId="0" borderId="135" xfId="2" applyBorder="1" applyAlignment="1">
      <alignment horizontal="center" vertical="top" wrapText="1"/>
    </xf>
    <xf numFmtId="0" fontId="26" fillId="8" borderId="135" xfId="2" applyFill="1" applyBorder="1" applyAlignment="1">
      <alignment horizontal="center" vertical="top" wrapText="1"/>
    </xf>
    <xf numFmtId="0" fontId="26" fillId="0" borderId="133" xfId="2" applyBorder="1" applyAlignment="1">
      <alignment horizontal="center" vertical="top" wrapText="1"/>
    </xf>
    <xf numFmtId="0" fontId="26" fillId="0" borderId="115" xfId="2" applyBorder="1" applyAlignment="1">
      <alignment horizontal="center" vertical="top" wrapText="1"/>
    </xf>
    <xf numFmtId="0" fontId="26" fillId="0" borderId="52" xfId="2" applyBorder="1" applyAlignment="1">
      <alignment horizontal="center" vertical="top"/>
    </xf>
    <xf numFmtId="0" fontId="26" fillId="0" borderId="97" xfId="2" applyBorder="1" applyAlignment="1">
      <alignment horizontal="center" vertical="top"/>
    </xf>
    <xf numFmtId="0" fontId="2" fillId="3" borderId="207" xfId="0" applyFont="1" applyFill="1" applyBorder="1" applyAlignment="1">
      <alignment horizontal="left" vertical="center"/>
    </xf>
    <xf numFmtId="0" fontId="2" fillId="3" borderId="191" xfId="0" applyFont="1" applyFill="1" applyBorder="1" applyAlignment="1">
      <alignment vertical="center" wrapText="1"/>
    </xf>
    <xf numFmtId="0" fontId="23" fillId="2" borderId="207" xfId="0" applyFont="1" applyFill="1" applyBorder="1" applyAlignment="1">
      <alignment horizontal="left" vertical="top"/>
    </xf>
    <xf numFmtId="0" fontId="23" fillId="0" borderId="191" xfId="0" applyFont="1" applyBorder="1" applyAlignment="1">
      <alignment horizontal="left" vertical="top" wrapText="1"/>
    </xf>
    <xf numFmtId="0" fontId="23" fillId="2" borderId="208" xfId="0" applyFont="1" applyFill="1" applyBorder="1" applyAlignment="1">
      <alignment horizontal="left" vertical="top"/>
    </xf>
    <xf numFmtId="0" fontId="23" fillId="0" borderId="209" xfId="0" applyFont="1" applyBorder="1" applyAlignment="1">
      <alignment horizontal="left" vertical="top" wrapText="1"/>
    </xf>
    <xf numFmtId="0" fontId="23" fillId="2" borderId="210" xfId="0" applyFont="1" applyFill="1" applyBorder="1" applyAlignment="1">
      <alignment horizontal="left" vertical="top"/>
    </xf>
    <xf numFmtId="0" fontId="2" fillId="3" borderId="212" xfId="0" applyFont="1" applyFill="1" applyBorder="1" applyAlignment="1">
      <alignment horizontal="left" vertical="center"/>
    </xf>
    <xf numFmtId="0" fontId="2" fillId="3" borderId="190" xfId="0" applyFont="1" applyFill="1" applyBorder="1" applyAlignment="1">
      <alignment vertical="center" wrapText="1"/>
    </xf>
    <xf numFmtId="0" fontId="23" fillId="0" borderId="213" xfId="0" applyFont="1" applyBorder="1" applyAlignment="1">
      <alignment vertical="top" wrapText="1"/>
    </xf>
    <xf numFmtId="0" fontId="23" fillId="2" borderId="214" xfId="0" applyFont="1" applyFill="1" applyBorder="1" applyAlignment="1">
      <alignment horizontal="left" vertical="top"/>
    </xf>
    <xf numFmtId="0" fontId="23" fillId="0" borderId="211" xfId="0" applyFont="1" applyBorder="1" applyAlignment="1">
      <alignment horizontal="left" vertical="top" wrapText="1"/>
    </xf>
    <xf numFmtId="0" fontId="23" fillId="0" borderId="215" xfId="0" applyFont="1" applyBorder="1" applyAlignment="1">
      <alignment horizontal="left" vertical="top" wrapText="1"/>
    </xf>
    <xf numFmtId="0" fontId="25" fillId="2" borderId="105" xfId="0" applyFont="1" applyFill="1" applyBorder="1" applyAlignment="1">
      <alignment horizontal="left" vertical="top"/>
    </xf>
    <xf numFmtId="0" fontId="23" fillId="0" borderId="176" xfId="0" applyFont="1" applyBorder="1" applyAlignment="1">
      <alignment horizontal="left" vertical="top" wrapText="1"/>
    </xf>
    <xf numFmtId="0" fontId="23" fillId="0" borderId="196" xfId="0" applyFont="1" applyBorder="1" applyAlignment="1">
      <alignment horizontal="left" vertical="top" wrapText="1"/>
    </xf>
    <xf numFmtId="0" fontId="25" fillId="2" borderId="216" xfId="0" applyFont="1" applyFill="1" applyBorder="1" applyAlignment="1">
      <alignment horizontal="left" vertical="top"/>
    </xf>
    <xf numFmtId="0" fontId="23" fillId="0" borderId="153" xfId="0" applyFont="1" applyBorder="1" applyAlignment="1">
      <alignment horizontal="left" vertical="top" wrapText="1"/>
    </xf>
    <xf numFmtId="0" fontId="23" fillId="0" borderId="169" xfId="0" applyFont="1" applyBorder="1" applyAlignment="1">
      <alignment horizontal="left" vertical="top" wrapText="1"/>
    </xf>
    <xf numFmtId="0" fontId="26" fillId="0" borderId="88" xfId="2" applyBorder="1" applyAlignment="1">
      <alignment horizontal="center" vertical="top"/>
    </xf>
    <xf numFmtId="0" fontId="26" fillId="8" borderId="74" xfId="2" applyFill="1" applyBorder="1" applyAlignment="1">
      <alignment horizontal="center" vertical="top"/>
    </xf>
    <xf numFmtId="0" fontId="26" fillId="8" borderId="99" xfId="2" applyFill="1" applyBorder="1" applyAlignment="1">
      <alignment horizontal="center" vertical="top" wrapText="1"/>
    </xf>
    <xf numFmtId="0" fontId="26" fillId="8" borderId="129" xfId="2" applyFill="1" applyBorder="1" applyAlignment="1">
      <alignment horizontal="center" vertical="top"/>
    </xf>
    <xf numFmtId="0" fontId="13" fillId="0" borderId="0" xfId="0" quotePrefix="1" applyFont="1" applyAlignment="1">
      <alignment vertical="top"/>
    </xf>
    <xf numFmtId="0" fontId="27" fillId="0" borderId="136" xfId="0" applyFont="1" applyBorder="1" applyAlignment="1">
      <alignment horizontal="left" vertical="top" wrapText="1"/>
    </xf>
    <xf numFmtId="0" fontId="27" fillId="0" borderId="209" xfId="0" applyFont="1" applyBorder="1" applyAlignment="1">
      <alignment horizontal="left" vertical="top" wrapText="1"/>
    </xf>
    <xf numFmtId="0" fontId="26" fillId="4" borderId="48" xfId="2" applyFill="1" applyBorder="1" applyAlignment="1">
      <alignment horizontal="center" vertical="top"/>
    </xf>
    <xf numFmtId="0" fontId="26" fillId="0" borderId="48" xfId="2" applyBorder="1" applyAlignment="1">
      <alignment horizontal="center" vertical="top"/>
    </xf>
    <xf numFmtId="0" fontId="26" fillId="8" borderId="52" xfId="2" applyFill="1" applyBorder="1" applyAlignment="1">
      <alignment horizontal="center" vertical="top"/>
    </xf>
    <xf numFmtId="0" fontId="26" fillId="8" borderId="48" xfId="2" applyFill="1" applyBorder="1" applyAlignment="1">
      <alignment horizontal="center" vertical="top"/>
    </xf>
    <xf numFmtId="0" fontId="26" fillId="8" borderId="118" xfId="2" applyFill="1" applyBorder="1" applyAlignment="1">
      <alignment horizontal="center" vertical="top"/>
    </xf>
    <xf numFmtId="0" fontId="0" fillId="0" borderId="37" xfId="0" applyBorder="1" applyAlignment="1">
      <alignment vertical="top"/>
    </xf>
    <xf numFmtId="0" fontId="0" fillId="0" borderId="143" xfId="0" applyBorder="1" applyAlignment="1">
      <alignment horizontal="center" vertical="top"/>
    </xf>
    <xf numFmtId="0" fontId="26" fillId="8" borderId="15" xfId="2" applyFill="1" applyBorder="1" applyAlignment="1">
      <alignment horizontal="center" vertical="top"/>
    </xf>
    <xf numFmtId="0" fontId="5" fillId="0" borderId="157" xfId="0" applyFont="1" applyBorder="1" applyAlignment="1">
      <alignment horizontal="left" vertical="top" wrapText="1"/>
    </xf>
    <xf numFmtId="0" fontId="5" fillId="8" borderId="167" xfId="0" applyFont="1" applyFill="1" applyBorder="1" applyAlignment="1">
      <alignment horizontal="center" vertical="top" wrapText="1"/>
    </xf>
    <xf numFmtId="0" fontId="5" fillId="8" borderId="102" xfId="0" applyFont="1" applyFill="1" applyBorder="1" applyAlignment="1">
      <alignment horizontal="left" vertical="top" wrapText="1"/>
    </xf>
    <xf numFmtId="0" fontId="0" fillId="0" borderId="13" xfId="0" applyFill="1" applyBorder="1" applyAlignment="1">
      <alignment horizontal="center" vertical="top"/>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3" fillId="2" borderId="8" xfId="0" applyFont="1" applyFill="1" applyBorder="1" applyAlignment="1">
      <alignment horizontal="left" vertical="center"/>
    </xf>
    <xf numFmtId="0" fontId="2" fillId="11" borderId="204" xfId="0" applyFont="1" applyFill="1" applyBorder="1" applyAlignment="1">
      <alignment horizontal="center" vertical="top"/>
    </xf>
    <xf numFmtId="0" fontId="2" fillId="11" borderId="205" xfId="0" applyFont="1" applyFill="1" applyBorder="1" applyAlignment="1">
      <alignment horizontal="center" vertical="top"/>
    </xf>
    <xf numFmtId="0" fontId="2" fillId="11" borderId="206" xfId="0" applyFont="1" applyFill="1" applyBorder="1" applyAlignment="1">
      <alignment horizontal="center" vertical="top"/>
    </xf>
    <xf numFmtId="0" fontId="2" fillId="3" borderId="202" xfId="0" applyFont="1" applyFill="1" applyBorder="1" applyAlignment="1">
      <alignment horizontal="left" vertical="top"/>
    </xf>
    <xf numFmtId="0" fontId="2" fillId="3" borderId="197" xfId="0" applyFont="1" applyFill="1" applyBorder="1" applyAlignment="1">
      <alignment horizontal="left" vertical="top"/>
    </xf>
    <xf numFmtId="0" fontId="2" fillId="3" borderId="192" xfId="0" applyFont="1" applyFill="1" applyBorder="1" applyAlignment="1">
      <alignment horizontal="left"/>
    </xf>
    <xf numFmtId="0" fontId="2" fillId="3" borderId="188" xfId="0" applyFont="1" applyFill="1" applyBorder="1" applyAlignment="1">
      <alignment horizontal="left"/>
    </xf>
    <xf numFmtId="0" fontId="2" fillId="3" borderId="189" xfId="0" applyFont="1" applyFill="1" applyBorder="1" applyAlignment="1">
      <alignment horizontal="left"/>
    </xf>
    <xf numFmtId="0" fontId="2" fillId="3" borderId="203" xfId="0" applyFont="1" applyFill="1" applyBorder="1" applyAlignment="1">
      <alignment horizontal="left" vertical="top"/>
    </xf>
    <xf numFmtId="0" fontId="2" fillId="3" borderId="193" xfId="0" applyFont="1" applyFill="1" applyBorder="1" applyAlignment="1">
      <alignment horizontal="left" vertical="top"/>
    </xf>
    <xf numFmtId="0" fontId="0" fillId="0" borderId="180" xfId="0" applyBorder="1" applyAlignment="1">
      <alignment horizontal="left" vertical="top" wrapText="1"/>
    </xf>
    <xf numFmtId="0" fontId="0" fillId="0" borderId="175" xfId="0" applyBorder="1" applyAlignment="1">
      <alignment horizontal="left" vertical="top" wrapText="1"/>
    </xf>
    <xf numFmtId="0" fontId="0" fillId="0" borderId="197" xfId="0" applyBorder="1" applyAlignment="1">
      <alignment horizontal="left" vertical="top" wrapText="1"/>
    </xf>
    <xf numFmtId="0" fontId="0" fillId="0" borderId="63" xfId="0" applyBorder="1" applyAlignment="1">
      <alignment horizontal="left" vertical="top" wrapText="1"/>
    </xf>
    <xf numFmtId="0" fontId="0" fillId="0" borderId="0" xfId="0" applyAlignment="1">
      <alignment horizontal="left" vertical="top" wrapText="1"/>
    </xf>
    <xf numFmtId="0" fontId="0" fillId="0" borderId="174" xfId="0" applyBorder="1" applyAlignment="1">
      <alignment horizontal="left" vertical="top" wrapText="1"/>
    </xf>
    <xf numFmtId="0" fontId="0" fillId="0" borderId="45" xfId="0" applyBorder="1" applyAlignment="1">
      <alignment horizontal="left" vertical="top" wrapText="1"/>
    </xf>
    <xf numFmtId="0" fontId="0" fillId="0" borderId="98" xfId="0" applyBorder="1" applyAlignment="1">
      <alignment horizontal="left" vertical="top" wrapText="1"/>
    </xf>
    <xf numFmtId="0" fontId="0" fillId="0" borderId="0" xfId="0" applyAlignment="1">
      <alignment horizontal="left" vertical="top"/>
    </xf>
    <xf numFmtId="0" fontId="0" fillId="0" borderId="95" xfId="0" applyBorder="1" applyAlignment="1">
      <alignment horizontal="left" vertical="top"/>
    </xf>
    <xf numFmtId="0" fontId="2" fillId="11" borderId="70" xfId="0" applyFont="1" applyFill="1" applyBorder="1" applyAlignment="1">
      <alignment horizontal="center" vertical="top"/>
    </xf>
    <xf numFmtId="0" fontId="2" fillId="11" borderId="129" xfId="0" applyFont="1" applyFill="1" applyBorder="1" applyAlignment="1">
      <alignment horizontal="center" vertical="top"/>
    </xf>
    <xf numFmtId="0" fontId="2" fillId="11" borderId="186" xfId="0" applyFont="1" applyFill="1" applyBorder="1" applyAlignment="1">
      <alignment horizontal="center" vertical="top"/>
    </xf>
    <xf numFmtId="0" fontId="5" fillId="0" borderId="28" xfId="0" applyFont="1" applyBorder="1" applyAlignment="1">
      <alignment horizontal="left" vertical="top"/>
    </xf>
    <xf numFmtId="0" fontId="5" fillId="0" borderId="67" xfId="0" applyFont="1" applyBorder="1" applyAlignment="1">
      <alignment horizontal="left" vertical="top"/>
    </xf>
    <xf numFmtId="0" fontId="5" fillId="0" borderId="82" xfId="0" applyFont="1" applyBorder="1" applyAlignment="1">
      <alignment horizontal="left" vertical="top"/>
    </xf>
    <xf numFmtId="0" fontId="5" fillId="0" borderId="26" xfId="0" applyFont="1" applyBorder="1" applyAlignment="1">
      <alignment horizontal="left" vertical="top"/>
    </xf>
    <xf numFmtId="0" fontId="5" fillId="0" borderId="65" xfId="0" applyFont="1" applyBorder="1" applyAlignment="1">
      <alignment horizontal="left" vertical="top"/>
    </xf>
    <xf numFmtId="0" fontId="5" fillId="0" borderId="78" xfId="0" applyFont="1" applyBorder="1" applyAlignment="1">
      <alignment horizontal="left" vertical="top"/>
    </xf>
    <xf numFmtId="0" fontId="5" fillId="0" borderId="47" xfId="0" applyFont="1" applyBorder="1" applyAlignment="1">
      <alignment horizontal="left" vertical="top"/>
    </xf>
    <xf numFmtId="0" fontId="5" fillId="0" borderId="68" xfId="0" applyFont="1" applyBorder="1" applyAlignment="1">
      <alignment horizontal="left" vertical="top"/>
    </xf>
    <xf numFmtId="0" fontId="5" fillId="0" borderId="79" xfId="0" applyFont="1" applyBorder="1" applyAlignment="1">
      <alignment horizontal="left" vertical="top"/>
    </xf>
    <xf numFmtId="0" fontId="5" fillId="0" borderId="47" xfId="0" applyFont="1" applyBorder="1" applyAlignment="1">
      <alignment horizontal="left" vertical="top" wrapText="1"/>
    </xf>
    <xf numFmtId="0" fontId="5" fillId="0" borderId="68" xfId="0" applyFont="1" applyBorder="1" applyAlignment="1">
      <alignment horizontal="left" vertical="top" wrapText="1"/>
    </xf>
    <xf numFmtId="0" fontId="5" fillId="0" borderId="79" xfId="0" applyFont="1" applyBorder="1" applyAlignment="1">
      <alignment horizontal="left" vertical="top" wrapText="1"/>
    </xf>
    <xf numFmtId="0" fontId="4" fillId="8" borderId="26" xfId="0" applyFont="1" applyFill="1" applyBorder="1" applyAlignment="1">
      <alignment horizontal="left" vertical="top" wrapText="1"/>
    </xf>
    <xf numFmtId="0" fontId="4" fillId="8" borderId="41" xfId="0" applyFont="1" applyFill="1" applyBorder="1" applyAlignment="1">
      <alignment horizontal="left" vertical="top" wrapText="1"/>
    </xf>
    <xf numFmtId="0" fontId="0" fillId="0" borderId="47" xfId="0" applyBorder="1" applyAlignment="1">
      <alignment horizontal="left" vertical="top" wrapText="1"/>
    </xf>
    <xf numFmtId="0" fontId="0" fillId="0" borderId="60" xfId="0" applyBorder="1" applyAlignment="1">
      <alignment horizontal="left" vertical="top" wrapText="1"/>
    </xf>
    <xf numFmtId="0" fontId="0" fillId="0" borderId="28" xfId="0" applyBorder="1" applyAlignment="1">
      <alignment horizontal="left" vertical="top"/>
    </xf>
    <xf numFmtId="0" fontId="0" fillId="0" borderId="67" xfId="0" applyBorder="1" applyAlignment="1">
      <alignment horizontal="left" vertical="top"/>
    </xf>
    <xf numFmtId="0" fontId="0" fillId="0" borderId="43" xfId="0" applyBorder="1" applyAlignment="1">
      <alignment horizontal="left" vertical="top"/>
    </xf>
    <xf numFmtId="0" fontId="0" fillId="0" borderId="26" xfId="0" applyBorder="1" applyAlignment="1">
      <alignment horizontal="left" vertical="top"/>
    </xf>
    <xf numFmtId="0" fontId="0" fillId="0" borderId="65" xfId="0" applyBorder="1" applyAlignment="1">
      <alignment horizontal="left" vertical="top"/>
    </xf>
    <xf numFmtId="0" fontId="0" fillId="0" borderId="41" xfId="0" applyBorder="1" applyAlignment="1">
      <alignment horizontal="left" vertical="top"/>
    </xf>
    <xf numFmtId="0" fontId="0" fillId="0" borderId="47" xfId="0" applyBorder="1" applyAlignment="1">
      <alignment horizontal="left" vertical="top"/>
    </xf>
    <xf numFmtId="0" fontId="0" fillId="0" borderId="68" xfId="0" applyBorder="1" applyAlignment="1">
      <alignment horizontal="left" vertical="top"/>
    </xf>
    <xf numFmtId="0" fontId="0" fillId="0" borderId="60" xfId="0" applyBorder="1" applyAlignment="1">
      <alignment horizontal="left" vertical="top"/>
    </xf>
    <xf numFmtId="0" fontId="0" fillId="0" borderId="61" xfId="0" applyBorder="1" applyAlignment="1">
      <alignment horizontal="left" vertical="top"/>
    </xf>
    <xf numFmtId="0" fontId="0" fillId="0" borderId="94" xfId="0" applyBorder="1" applyAlignment="1">
      <alignment horizontal="left" vertical="top"/>
    </xf>
    <xf numFmtId="0" fontId="0" fillId="0" borderId="77" xfId="0" applyBorder="1" applyAlignment="1">
      <alignment horizontal="left" vertical="top"/>
    </xf>
    <xf numFmtId="0" fontId="0" fillId="0" borderId="72" xfId="0" applyBorder="1" applyAlignment="1">
      <alignment horizontal="left" vertical="top"/>
    </xf>
    <xf numFmtId="0" fontId="0" fillId="0" borderId="76" xfId="0" applyBorder="1" applyAlignment="1">
      <alignment horizontal="left" vertical="top"/>
    </xf>
    <xf numFmtId="0" fontId="0" fillId="0" borderId="118" xfId="0" applyBorder="1" applyAlignment="1">
      <alignment horizontal="left" vertical="top"/>
    </xf>
    <xf numFmtId="0" fontId="0" fillId="0" borderId="26" xfId="0" applyBorder="1" applyAlignment="1">
      <alignment horizontal="center" vertical="top"/>
    </xf>
    <xf numFmtId="0" fontId="0" fillId="0" borderId="41" xfId="0" applyBorder="1" applyAlignment="1">
      <alignment horizontal="center" vertical="top"/>
    </xf>
    <xf numFmtId="0" fontId="0" fillId="0" borderId="68" xfId="0" applyBorder="1" applyAlignment="1">
      <alignment horizontal="left" vertical="top" wrapText="1"/>
    </xf>
    <xf numFmtId="0" fontId="0" fillId="0" borderId="19" xfId="0" applyBorder="1" applyAlignment="1">
      <alignment horizontal="left" vertical="top"/>
    </xf>
    <xf numFmtId="0" fontId="0" fillId="0" borderId="64" xfId="0" applyBorder="1" applyAlignment="1">
      <alignment horizontal="left" vertical="top"/>
    </xf>
    <xf numFmtId="0" fontId="0" fillId="0" borderId="17" xfId="0" applyBorder="1" applyAlignment="1">
      <alignment horizontal="left" vertical="top"/>
    </xf>
    <xf numFmtId="0" fontId="5" fillId="0" borderId="19" xfId="0" applyFont="1" applyBorder="1" applyAlignment="1">
      <alignment horizontal="left" vertical="top"/>
    </xf>
    <xf numFmtId="0" fontId="5" fillId="0" borderId="64" xfId="0" applyFont="1" applyBorder="1" applyAlignment="1">
      <alignment horizontal="left" vertical="top"/>
    </xf>
    <xf numFmtId="0" fontId="5" fillId="0" borderId="160" xfId="0" applyFont="1" applyBorder="1" applyAlignment="1">
      <alignment horizontal="left" vertical="top"/>
    </xf>
    <xf numFmtId="0" fontId="5" fillId="0" borderId="61" xfId="0" applyFont="1" applyBorder="1" applyAlignment="1">
      <alignment horizontal="left" vertical="top"/>
    </xf>
    <xf numFmtId="0" fontId="5" fillId="0" borderId="97" xfId="0" applyFont="1" applyBorder="1" applyAlignment="1">
      <alignment horizontal="left" vertical="top"/>
    </xf>
    <xf numFmtId="0" fontId="0" fillId="0" borderId="160" xfId="0" applyBorder="1" applyAlignment="1">
      <alignment horizontal="left" vertical="top"/>
    </xf>
    <xf numFmtId="0" fontId="0" fillId="0" borderId="46" xfId="0" applyBorder="1" applyAlignment="1">
      <alignment horizontal="center" vertical="top"/>
    </xf>
    <xf numFmtId="0" fontId="0" fillId="0" borderId="70" xfId="0" applyBorder="1" applyAlignment="1">
      <alignment horizontal="center" vertical="top"/>
    </xf>
    <xf numFmtId="0" fontId="0" fillId="0" borderId="28" xfId="0" applyBorder="1" applyAlignment="1">
      <alignment horizontal="center" vertical="top" wrapText="1"/>
    </xf>
    <xf numFmtId="0" fontId="0" fillId="0" borderId="74" xfId="0" applyBorder="1" applyAlignment="1">
      <alignment horizontal="center" vertical="top" wrapText="1"/>
    </xf>
    <xf numFmtId="0" fontId="0" fillId="0" borderId="26" xfId="0" applyBorder="1" applyAlignment="1">
      <alignment horizontal="left" vertical="top" wrapText="1"/>
    </xf>
    <xf numFmtId="0" fontId="0" fillId="0" borderId="72" xfId="0" applyBorder="1" applyAlignment="1">
      <alignment horizontal="left" vertical="top" wrapText="1"/>
    </xf>
    <xf numFmtId="0" fontId="0" fillId="0" borderId="29" xfId="0" applyBorder="1" applyAlignment="1">
      <alignment horizontal="center" vertical="top" wrapText="1"/>
    </xf>
    <xf numFmtId="0" fontId="0" fillId="0" borderId="75" xfId="0" applyBorder="1" applyAlignment="1">
      <alignment horizontal="center" vertical="top" wrapText="1"/>
    </xf>
    <xf numFmtId="0" fontId="4" fillId="0" borderId="28" xfId="0" applyFont="1" applyBorder="1" applyAlignment="1">
      <alignment horizontal="left" vertical="top" wrapText="1"/>
    </xf>
    <xf numFmtId="0" fontId="4" fillId="0" borderId="43" xfId="0" applyFont="1" applyBorder="1" applyAlignment="1">
      <alignment horizontal="left" vertical="top" wrapText="1"/>
    </xf>
    <xf numFmtId="0" fontId="0" fillId="0" borderId="72" xfId="0" applyBorder="1" applyAlignment="1">
      <alignment horizontal="center" vertical="top"/>
    </xf>
    <xf numFmtId="0" fontId="0" fillId="0" borderId="28" xfId="0" applyBorder="1" applyAlignment="1">
      <alignment horizontal="center" vertical="top"/>
    </xf>
    <xf numFmtId="0" fontId="0" fillId="0" borderId="43" xfId="0" applyBorder="1" applyAlignment="1">
      <alignment horizontal="center" vertical="top"/>
    </xf>
    <xf numFmtId="0" fontId="17" fillId="0" borderId="47" xfId="0" applyFont="1" applyBorder="1" applyAlignment="1">
      <alignment horizontal="left" vertical="top" wrapText="1"/>
    </xf>
    <xf numFmtId="0" fontId="17" fillId="0" borderId="68" xfId="0" applyFont="1" applyBorder="1" applyAlignment="1">
      <alignment horizontal="left" vertical="top" wrapText="1"/>
    </xf>
    <xf numFmtId="0" fontId="17" fillId="0" borderId="76" xfId="0" applyFont="1" applyBorder="1" applyAlignment="1">
      <alignment horizontal="left" vertical="top" wrapText="1"/>
    </xf>
    <xf numFmtId="0" fontId="17" fillId="0" borderId="58" xfId="0" applyFont="1" applyBorder="1" applyAlignment="1">
      <alignment horizontal="left" vertical="top" wrapText="1"/>
    </xf>
    <xf numFmtId="0" fontId="0" fillId="0" borderId="63" xfId="0" applyBorder="1" applyAlignment="1">
      <alignment horizontal="left" vertical="top"/>
    </xf>
    <xf numFmtId="0" fontId="0" fillId="0" borderId="132" xfId="0" applyBorder="1" applyAlignment="1">
      <alignment horizontal="left" vertical="top"/>
    </xf>
    <xf numFmtId="0" fontId="0" fillId="0" borderId="97" xfId="0" applyBorder="1" applyAlignment="1">
      <alignment horizontal="left" vertical="top"/>
    </xf>
    <xf numFmtId="0" fontId="0" fillId="0" borderId="78" xfId="0" applyBorder="1" applyAlignment="1">
      <alignment horizontal="left" vertical="top"/>
    </xf>
    <xf numFmtId="0" fontId="0" fillId="0" borderId="79" xfId="0" applyBorder="1" applyAlignment="1">
      <alignment horizontal="left" vertical="top"/>
    </xf>
    <xf numFmtId="0" fontId="5" fillId="0" borderId="94" xfId="0" applyFont="1" applyBorder="1" applyAlignment="1">
      <alignment horizontal="left" vertical="top"/>
    </xf>
    <xf numFmtId="0" fontId="0" fillId="0" borderId="20" xfId="0" applyBorder="1" applyAlignment="1">
      <alignment horizontal="left" vertical="top"/>
    </xf>
    <xf numFmtId="0" fontId="0" fillId="0" borderId="124" xfId="0" applyBorder="1" applyAlignment="1">
      <alignment horizontal="left" vertical="top"/>
    </xf>
    <xf numFmtId="0" fontId="0" fillId="0" borderId="142" xfId="0" applyBorder="1" applyAlignment="1">
      <alignment horizontal="left" vertical="top"/>
    </xf>
    <xf numFmtId="0" fontId="0" fillId="0" borderId="71" xfId="0" applyBorder="1" applyAlignment="1">
      <alignment horizontal="left" vertical="top"/>
    </xf>
    <xf numFmtId="0" fontId="0" fillId="0" borderId="61" xfId="0" applyBorder="1" applyAlignment="1">
      <alignment horizontal="left" vertical="top" wrapText="1"/>
    </xf>
    <xf numFmtId="0" fontId="0" fillId="0" borderId="97" xfId="0" applyBorder="1" applyAlignment="1">
      <alignment horizontal="left" vertical="top" wrapText="1"/>
    </xf>
    <xf numFmtId="0" fontId="5" fillId="0" borderId="27" xfId="0" applyFont="1" applyBorder="1" applyAlignment="1">
      <alignment horizontal="left" vertical="top"/>
    </xf>
    <xf numFmtId="0" fontId="5" fillId="0" borderId="66" xfId="0" applyFont="1" applyBorder="1" applyAlignment="1">
      <alignment horizontal="left" vertical="top"/>
    </xf>
    <xf numFmtId="0" fontId="5" fillId="0" borderId="83" xfId="0" applyFont="1" applyBorder="1" applyAlignment="1">
      <alignment horizontal="left" vertical="top"/>
    </xf>
    <xf numFmtId="0" fontId="7" fillId="0" borderId="19" xfId="0" applyFont="1" applyBorder="1" applyAlignment="1">
      <alignment horizontal="left" vertical="top"/>
    </xf>
    <xf numFmtId="0" fontId="7" fillId="0" borderId="64" xfId="0" applyFont="1" applyBorder="1" applyAlignment="1">
      <alignment horizontal="left" vertical="top"/>
    </xf>
    <xf numFmtId="0" fontId="7" fillId="0" borderId="160" xfId="0" applyFont="1" applyBorder="1" applyAlignment="1">
      <alignment horizontal="left" vertical="top"/>
    </xf>
    <xf numFmtId="0" fontId="7" fillId="0" borderId="26" xfId="0" applyFont="1" applyBorder="1" applyAlignment="1">
      <alignment horizontal="left" vertical="top"/>
    </xf>
    <xf numFmtId="0" fontId="7" fillId="0" borderId="65" xfId="0" applyFont="1" applyBorder="1" applyAlignment="1">
      <alignment horizontal="left" vertical="top"/>
    </xf>
    <xf numFmtId="0" fontId="7" fillId="0" borderId="78" xfId="0" applyFont="1" applyBorder="1" applyAlignment="1">
      <alignment horizontal="left" vertical="top"/>
    </xf>
    <xf numFmtId="0" fontId="7" fillId="0" borderId="47" xfId="0" applyFont="1" applyBorder="1" applyAlignment="1">
      <alignment horizontal="left" vertical="top"/>
    </xf>
    <xf numFmtId="0" fontId="7" fillId="0" borderId="68" xfId="0" applyFont="1" applyBorder="1" applyAlignment="1">
      <alignment horizontal="left" vertical="top"/>
    </xf>
    <xf numFmtId="0" fontId="7" fillId="0" borderId="79" xfId="0" applyFont="1" applyBorder="1" applyAlignment="1">
      <alignment horizontal="left" vertical="top"/>
    </xf>
    <xf numFmtId="0" fontId="0" fillId="0" borderId="78" xfId="0" applyBorder="1" applyAlignment="1">
      <alignment horizontal="left" vertical="top" wrapText="1"/>
    </xf>
    <xf numFmtId="0" fontId="0" fillId="0" borderId="41" xfId="0" applyBorder="1" applyAlignment="1">
      <alignment horizontal="left" vertical="top" wrapText="1"/>
    </xf>
    <xf numFmtId="0" fontId="0" fillId="0" borderId="142" xfId="0" applyBorder="1" applyAlignment="1">
      <alignment horizontal="left" vertical="top" wrapText="1"/>
    </xf>
    <xf numFmtId="0" fontId="0" fillId="0" borderId="79" xfId="0" applyBorder="1" applyAlignment="1">
      <alignment horizontal="left" vertical="top" wrapText="1"/>
    </xf>
    <xf numFmtId="0" fontId="0" fillId="0" borderId="27" xfId="0" applyBorder="1" applyAlignment="1">
      <alignment horizontal="left" vertical="top" wrapText="1"/>
    </xf>
    <xf numFmtId="0" fontId="0" fillId="0" borderId="66" xfId="0" applyBorder="1" applyAlignment="1">
      <alignment horizontal="left" vertical="top"/>
    </xf>
    <xf numFmtId="0" fontId="0" fillId="0" borderId="73" xfId="0" applyBorder="1" applyAlignment="1">
      <alignment horizontal="left" vertical="top"/>
    </xf>
    <xf numFmtId="0" fontId="15" fillId="0" borderId="47" xfId="0" applyFont="1" applyBorder="1" applyAlignment="1">
      <alignment horizontal="left" vertical="top" wrapText="1"/>
    </xf>
    <xf numFmtId="0" fontId="15" fillId="0" borderId="68" xfId="0" applyFont="1" applyBorder="1" applyAlignment="1">
      <alignment horizontal="left" vertical="top" wrapText="1"/>
    </xf>
    <xf numFmtId="0" fontId="15" fillId="0" borderId="60" xfId="0" applyFont="1" applyBorder="1" applyAlignment="1">
      <alignment horizontal="left" vertical="top" wrapText="1"/>
    </xf>
    <xf numFmtId="0" fontId="17" fillId="0" borderId="60" xfId="0" applyFont="1" applyBorder="1" applyAlignment="1">
      <alignment horizontal="left" vertical="top" wrapText="1"/>
    </xf>
    <xf numFmtId="0" fontId="7" fillId="0" borderId="76" xfId="0" applyFont="1" applyBorder="1" applyAlignment="1">
      <alignment horizontal="left" vertical="top"/>
    </xf>
    <xf numFmtId="0" fontId="5" fillId="0" borderId="27" xfId="0" applyFont="1" applyBorder="1" applyAlignment="1">
      <alignment horizontal="left" vertical="top" wrapText="1"/>
    </xf>
    <xf numFmtId="0" fontId="5" fillId="0" borderId="83" xfId="0" applyFont="1" applyBorder="1" applyAlignment="1">
      <alignment horizontal="left" vertical="top" wrapText="1"/>
    </xf>
    <xf numFmtId="0" fontId="5" fillId="0" borderId="125" xfId="0" applyFont="1" applyBorder="1" applyAlignment="1">
      <alignment vertical="top"/>
    </xf>
    <xf numFmtId="0" fontId="5" fillId="0" borderId="66" xfId="0" applyFont="1" applyBorder="1" applyAlignment="1">
      <alignment vertical="top"/>
    </xf>
    <xf numFmtId="0" fontId="5" fillId="0" borderId="73" xfId="0" applyFont="1" applyBorder="1" applyAlignment="1">
      <alignment vertical="top"/>
    </xf>
    <xf numFmtId="0" fontId="5" fillId="0" borderId="29" xfId="0" applyFont="1" applyBorder="1" applyAlignment="1">
      <alignment horizontal="left" vertical="top" wrapText="1"/>
    </xf>
    <xf numFmtId="0" fontId="5" fillId="0" borderId="44" xfId="0" applyFont="1" applyBorder="1" applyAlignment="1">
      <alignment horizontal="left" vertical="top" wrapText="1"/>
    </xf>
    <xf numFmtId="0" fontId="0" fillId="0" borderId="29" xfId="0" applyBorder="1" applyAlignment="1">
      <alignment horizontal="left" vertical="top" wrapText="1"/>
    </xf>
    <xf numFmtId="0" fontId="0" fillId="0" borderId="75" xfId="0" applyBorder="1" applyAlignment="1">
      <alignment horizontal="left" vertical="top"/>
    </xf>
    <xf numFmtId="0" fontId="0" fillId="0" borderId="27" xfId="0" applyBorder="1" applyAlignment="1">
      <alignment horizontal="left" vertical="top"/>
    </xf>
    <xf numFmtId="0" fontId="0" fillId="0" borderId="42" xfId="0" applyBorder="1" applyAlignment="1">
      <alignment horizontal="left" vertical="top"/>
    </xf>
    <xf numFmtId="0" fontId="0" fillId="0" borderId="125" xfId="0" applyBorder="1" applyAlignment="1">
      <alignment horizontal="left" vertical="top" wrapText="1"/>
    </xf>
    <xf numFmtId="0" fontId="0" fillId="0" borderId="42" xfId="0" applyBorder="1" applyAlignment="1">
      <alignment horizontal="left" vertical="top" wrapText="1"/>
    </xf>
    <xf numFmtId="0" fontId="0" fillId="0" borderId="213" xfId="0" applyBorder="1" applyAlignment="1">
      <alignment horizontal="left" vertical="top" wrapText="1"/>
    </xf>
    <xf numFmtId="0" fontId="0" fillId="0" borderId="200" xfId="0" applyBorder="1" applyAlignment="1">
      <alignment horizontal="left" vertical="top"/>
    </xf>
    <xf numFmtId="0" fontId="5" fillId="0" borderId="158" xfId="0" applyFont="1" applyBorder="1" applyAlignment="1">
      <alignment horizontal="left" vertical="top" wrapText="1"/>
    </xf>
    <xf numFmtId="0" fontId="5" fillId="0" borderId="136" xfId="0" applyFont="1" applyBorder="1" applyAlignment="1">
      <alignment horizontal="left" vertical="top" wrapText="1"/>
    </xf>
    <xf numFmtId="0" fontId="5" fillId="0" borderId="157" xfId="0" applyFont="1" applyBorder="1" applyAlignment="1">
      <alignment horizontal="left" vertical="top" wrapText="1"/>
    </xf>
    <xf numFmtId="0" fontId="13" fillId="0" borderId="29" xfId="0" applyFont="1" applyBorder="1" applyAlignment="1">
      <alignment horizontal="left" vertical="top" wrapText="1"/>
    </xf>
    <xf numFmtId="0" fontId="13" fillId="0" borderId="44" xfId="0" applyFont="1" applyBorder="1" applyAlignment="1">
      <alignment horizontal="left" vertical="top" wrapText="1"/>
    </xf>
    <xf numFmtId="0" fontId="5" fillId="0" borderId="156" xfId="0" applyFont="1" applyBorder="1" applyAlignment="1">
      <alignment horizontal="left" vertical="top"/>
    </xf>
    <xf numFmtId="0" fontId="5" fillId="0" borderId="136" xfId="0" applyFont="1" applyBorder="1" applyAlignment="1">
      <alignment horizontal="left" vertical="top"/>
    </xf>
    <xf numFmtId="0" fontId="5" fillId="0" borderId="157" xfId="0" applyFont="1" applyBorder="1" applyAlignment="1">
      <alignment horizontal="left" vertical="top"/>
    </xf>
    <xf numFmtId="0" fontId="5" fillId="0" borderId="159" xfId="0" applyFont="1" applyBorder="1" applyAlignment="1">
      <alignment horizontal="left" vertical="top" wrapText="1"/>
    </xf>
    <xf numFmtId="0" fontId="17" fillId="0" borderId="142" xfId="0" applyFont="1" applyBorder="1" applyAlignment="1">
      <alignment horizontal="left" vertical="top" wrapText="1"/>
    </xf>
    <xf numFmtId="0" fontId="5" fillId="0" borderId="58" xfId="0" applyFont="1" applyBorder="1" applyAlignment="1">
      <alignment horizontal="left" vertical="top" wrapText="1"/>
    </xf>
    <xf numFmtId="0" fontId="0" fillId="0" borderId="125" xfId="0" applyBorder="1" applyAlignment="1">
      <alignment horizontal="left" vertical="top"/>
    </xf>
    <xf numFmtId="0" fontId="5" fillId="0" borderId="60" xfId="0" applyFont="1" applyBorder="1" applyAlignment="1">
      <alignment horizontal="left" vertical="top"/>
    </xf>
    <xf numFmtId="0" fontId="0" fillId="0" borderId="76" xfId="0" applyBorder="1" applyAlignment="1">
      <alignment horizontal="left" vertical="top" wrapText="1"/>
    </xf>
    <xf numFmtId="0" fontId="0" fillId="0" borderId="83" xfId="0" applyBorder="1" applyAlignment="1">
      <alignment horizontal="left" vertical="top"/>
    </xf>
    <xf numFmtId="0" fontId="0" fillId="0" borderId="27" xfId="0" applyBorder="1" applyAlignment="1">
      <alignment horizontal="center" vertical="top"/>
    </xf>
    <xf numFmtId="0" fontId="0" fillId="0" borderId="42" xfId="0" applyBorder="1" applyAlignment="1">
      <alignment horizontal="center" vertical="top"/>
    </xf>
    <xf numFmtId="0" fontId="26" fillId="0" borderId="14" xfId="3" applyBorder="1" applyAlignment="1">
      <alignment horizontal="center" vertical="center" wrapText="1"/>
    </xf>
    <xf numFmtId="0" fontId="0" fillId="0" borderId="50" xfId="0" applyBorder="1" applyAlignment="1">
      <alignment horizontal="center" vertical="center" wrapText="1"/>
    </xf>
    <xf numFmtId="0" fontId="0" fillId="0" borderId="155" xfId="0" applyBorder="1" applyAlignment="1">
      <alignment horizontal="center" vertical="center" wrapText="1"/>
    </xf>
    <xf numFmtId="0" fontId="0" fillId="0" borderId="136" xfId="0" applyBorder="1" applyAlignment="1">
      <alignment horizontal="left" vertical="top" wrapText="1"/>
    </xf>
    <xf numFmtId="0" fontId="0" fillId="0" borderId="137" xfId="0" applyBorder="1" applyAlignment="1">
      <alignment horizontal="left" vertical="top" wrapText="1"/>
    </xf>
    <xf numFmtId="0" fontId="0" fillId="0" borderId="66" xfId="0" applyBorder="1" applyAlignment="1">
      <alignment horizontal="left" vertical="top" wrapText="1"/>
    </xf>
    <xf numFmtId="0" fontId="7" fillId="0" borderId="29" xfId="0" applyFont="1" applyBorder="1" applyAlignment="1">
      <alignment horizontal="left" vertical="top" wrapText="1"/>
    </xf>
    <xf numFmtId="0" fontId="7" fillId="0" borderId="58" xfId="0" applyFont="1" applyBorder="1" applyAlignment="1">
      <alignment horizontal="left" vertical="top"/>
    </xf>
    <xf numFmtId="0" fontId="7" fillId="0" borderId="128" xfId="0" applyFont="1" applyBorder="1" applyAlignment="1">
      <alignment horizontal="left" vertical="top"/>
    </xf>
    <xf numFmtId="0" fontId="0" fillId="0" borderId="19" xfId="0" applyBorder="1" applyAlignment="1">
      <alignment horizontal="center" vertical="top"/>
    </xf>
    <xf numFmtId="0" fontId="0" fillId="0" borderId="17" xfId="0" applyBorder="1" applyAlignment="1">
      <alignment horizontal="center" vertical="top"/>
    </xf>
    <xf numFmtId="0" fontId="4" fillId="0" borderId="26" xfId="0" applyFont="1" applyBorder="1" applyAlignment="1">
      <alignment horizontal="left" vertical="top" wrapText="1"/>
    </xf>
    <xf numFmtId="0" fontId="4" fillId="0" borderId="41" xfId="0" applyFont="1" applyBorder="1" applyAlignment="1">
      <alignment horizontal="left" vertical="top" wrapText="1"/>
    </xf>
    <xf numFmtId="0" fontId="0" fillId="0" borderId="59" xfId="0" applyBorder="1" applyAlignment="1">
      <alignment horizontal="center" vertical="top"/>
    </xf>
    <xf numFmtId="0" fontId="0" fillId="0" borderId="28" xfId="0" applyBorder="1" applyAlignment="1">
      <alignment horizontal="left" vertical="top" wrapText="1"/>
    </xf>
    <xf numFmtId="0" fontId="0" fillId="0" borderId="43" xfId="0" applyBorder="1" applyAlignment="1">
      <alignment horizontal="left" vertical="top" wrapText="1"/>
    </xf>
    <xf numFmtId="0" fontId="0" fillId="4" borderId="156" xfId="0" applyFill="1" applyBorder="1" applyAlignment="1">
      <alignment horizontal="center" vertical="top"/>
    </xf>
    <xf numFmtId="0" fontId="0" fillId="4" borderId="159" xfId="0" applyFill="1" applyBorder="1" applyAlignment="1">
      <alignment horizontal="center" vertical="top"/>
    </xf>
    <xf numFmtId="0" fontId="0" fillId="0" borderId="199" xfId="0" applyBorder="1" applyAlignment="1">
      <alignment horizontal="left" vertical="top" wrapText="1"/>
    </xf>
    <xf numFmtId="0" fontId="0" fillId="0" borderId="200" xfId="0" applyBorder="1" applyAlignment="1">
      <alignment horizontal="left" vertical="top" wrapText="1"/>
    </xf>
    <xf numFmtId="0" fontId="0" fillId="0" borderId="44" xfId="0" applyBorder="1" applyAlignment="1">
      <alignment horizontal="left" vertical="top" wrapText="1"/>
    </xf>
    <xf numFmtId="0" fontId="0" fillId="0" borderId="201" xfId="0" applyBorder="1" applyAlignment="1">
      <alignment horizontal="left" vertical="top" wrapText="1"/>
    </xf>
    <xf numFmtId="0" fontId="0" fillId="0" borderId="5" xfId="0" applyBorder="1" applyAlignment="1">
      <alignment horizontal="left" vertical="top"/>
    </xf>
    <xf numFmtId="0" fontId="0" fillId="4" borderId="156" xfId="0" applyFill="1" applyBorder="1" applyAlignment="1">
      <alignment horizontal="center" vertical="top" wrapText="1"/>
    </xf>
    <xf numFmtId="0" fontId="0" fillId="4" borderId="159" xfId="0" applyFill="1" applyBorder="1" applyAlignment="1">
      <alignment horizontal="center" vertical="top" wrapText="1"/>
    </xf>
    <xf numFmtId="0" fontId="7" fillId="0" borderId="58" xfId="0" applyFont="1" applyBorder="1" applyAlignment="1">
      <alignment horizontal="left" vertical="top" wrapText="1"/>
    </xf>
    <xf numFmtId="0" fontId="7" fillId="0" borderId="75" xfId="0" applyFont="1" applyBorder="1" applyAlignment="1">
      <alignment horizontal="left" vertical="top" wrapText="1"/>
    </xf>
    <xf numFmtId="0" fontId="5" fillId="0" borderId="162" xfId="0" applyFont="1" applyBorder="1" applyAlignment="1">
      <alignment horizontal="left" vertical="top"/>
    </xf>
    <xf numFmtId="0" fontId="5" fillId="0" borderId="95" xfId="0" applyFont="1" applyBorder="1" applyAlignment="1">
      <alignment horizontal="left" vertical="top"/>
    </xf>
    <xf numFmtId="0" fontId="5" fillId="0" borderId="98" xfId="0" applyFont="1" applyBorder="1" applyAlignment="1">
      <alignment horizontal="left" vertical="top"/>
    </xf>
    <xf numFmtId="0" fontId="0" fillId="0" borderId="110" xfId="0" applyBorder="1" applyAlignment="1">
      <alignment horizontal="left" vertical="top"/>
    </xf>
    <xf numFmtId="0" fontId="0" fillId="0" borderId="133" xfId="0" applyBorder="1" applyAlignment="1">
      <alignment horizontal="left" vertical="top"/>
    </xf>
    <xf numFmtId="0" fontId="0" fillId="0" borderId="163" xfId="0" applyBorder="1" applyAlignment="1">
      <alignment horizontal="left" vertical="top"/>
    </xf>
    <xf numFmtId="0" fontId="0" fillId="0" borderId="152" xfId="0" applyBorder="1" applyAlignment="1">
      <alignment horizontal="left" vertical="top" wrapText="1"/>
    </xf>
    <xf numFmtId="0" fontId="0" fillId="0" borderId="132" xfId="0" applyBorder="1" applyAlignment="1">
      <alignment horizontal="left" vertical="top" wrapText="1"/>
    </xf>
    <xf numFmtId="0" fontId="0" fillId="0" borderId="117" xfId="0" applyBorder="1" applyAlignment="1">
      <alignment horizontal="left" vertical="top" wrapText="1"/>
    </xf>
    <xf numFmtId="0" fontId="0" fillId="0" borderId="156" xfId="0" applyBorder="1" applyAlignment="1">
      <alignment horizontal="left" vertical="top" wrapText="1"/>
    </xf>
    <xf numFmtId="0" fontId="10" fillId="0" borderId="166" xfId="0" applyFont="1" applyBorder="1" applyAlignment="1">
      <alignment horizontal="left" vertical="top" wrapText="1"/>
    </xf>
    <xf numFmtId="0" fontId="10" fillId="0" borderId="132" xfId="0" applyFont="1" applyBorder="1" applyAlignment="1">
      <alignment horizontal="left" vertical="top" wrapText="1"/>
    </xf>
    <xf numFmtId="0" fontId="10" fillId="0" borderId="117" xfId="0" applyFont="1" applyBorder="1" applyAlignment="1">
      <alignment horizontal="left" vertical="top" wrapText="1"/>
    </xf>
    <xf numFmtId="0" fontId="0" fillId="0" borderId="165" xfId="0" applyBorder="1" applyAlignment="1">
      <alignment horizontal="left" vertical="top"/>
    </xf>
    <xf numFmtId="0" fontId="0" fillId="0" borderId="135" xfId="0" applyBorder="1" applyAlignment="1">
      <alignment horizontal="left" vertical="top"/>
    </xf>
    <xf numFmtId="0" fontId="0" fillId="0" borderId="158" xfId="0" applyBorder="1" applyAlignment="1">
      <alignment horizontal="left" vertical="top" wrapText="1"/>
    </xf>
    <xf numFmtId="0" fontId="0" fillId="0" borderId="123" xfId="0" applyBorder="1" applyAlignment="1">
      <alignment horizontal="left" vertical="top"/>
    </xf>
    <xf numFmtId="0" fontId="0" fillId="0" borderId="81" xfId="0" applyBorder="1" applyAlignment="1">
      <alignment horizontal="left" vertical="top"/>
    </xf>
    <xf numFmtId="0" fontId="0" fillId="0" borderId="166" xfId="0" applyBorder="1" applyAlignment="1">
      <alignment horizontal="left" vertical="top" wrapText="1"/>
    </xf>
    <xf numFmtId="0" fontId="0" fillId="0" borderId="145" xfId="0" applyBorder="1" applyAlignment="1">
      <alignment horizontal="left" vertical="top" wrapText="1"/>
    </xf>
    <xf numFmtId="0" fontId="0" fillId="0" borderId="146" xfId="0" applyBorder="1" applyAlignment="1">
      <alignment horizontal="left" vertical="top" wrapText="1"/>
    </xf>
    <xf numFmtId="0" fontId="0" fillId="0" borderId="158" xfId="0" applyBorder="1" applyAlignment="1">
      <alignment horizontal="center" vertical="top" wrapText="1"/>
    </xf>
    <xf numFmtId="0" fontId="0" fillId="0" borderId="136" xfId="0" applyBorder="1" applyAlignment="1">
      <alignment horizontal="center" vertical="top" wrapText="1"/>
    </xf>
    <xf numFmtId="0" fontId="0" fillId="0" borderId="137" xfId="0" applyBorder="1" applyAlignment="1">
      <alignment horizontal="center" vertical="top" wrapText="1"/>
    </xf>
    <xf numFmtId="0" fontId="5" fillId="0" borderId="158" xfId="0" applyFont="1" applyBorder="1" applyAlignment="1">
      <alignment horizontal="left" vertical="top"/>
    </xf>
    <xf numFmtId="0" fontId="5" fillId="0" borderId="137" xfId="0" applyFont="1" applyBorder="1" applyAlignment="1">
      <alignment horizontal="left" vertical="top"/>
    </xf>
    <xf numFmtId="0" fontId="7" fillId="0" borderId="142" xfId="0" applyFont="1" applyBorder="1" applyAlignment="1">
      <alignment horizontal="center" vertical="top" wrapText="1"/>
    </xf>
    <xf numFmtId="0" fontId="7" fillId="0" borderId="68" xfId="0" applyFont="1" applyBorder="1" applyAlignment="1">
      <alignment horizontal="center" vertical="top" wrapText="1"/>
    </xf>
    <xf numFmtId="0" fontId="7" fillId="0" borderId="76" xfId="0" applyFont="1" applyBorder="1" applyAlignment="1">
      <alignment horizontal="center" vertical="top" wrapText="1"/>
    </xf>
    <xf numFmtId="0" fontId="4" fillId="0" borderId="124" xfId="0" applyFont="1" applyBorder="1" applyAlignment="1">
      <alignment horizontal="left" vertical="top" wrapText="1"/>
    </xf>
    <xf numFmtId="0" fontId="4" fillId="0" borderId="65" xfId="0" applyFont="1" applyBorder="1" applyAlignment="1">
      <alignment horizontal="left" vertical="top" wrapText="1"/>
    </xf>
    <xf numFmtId="0" fontId="4" fillId="0" borderId="72" xfId="0" applyFont="1" applyBorder="1" applyAlignment="1">
      <alignment horizontal="left" vertical="top" wrapText="1"/>
    </xf>
    <xf numFmtId="0" fontId="26" fillId="0" borderId="70" xfId="3" applyBorder="1" applyAlignment="1">
      <alignment horizontal="center" vertical="center"/>
    </xf>
    <xf numFmtId="0" fontId="0" fillId="0" borderId="129" xfId="0" applyBorder="1" applyAlignment="1">
      <alignment horizontal="center" vertical="center"/>
    </xf>
    <xf numFmtId="0" fontId="0" fillId="0" borderId="123" xfId="0" applyBorder="1" applyAlignment="1">
      <alignment horizontal="center" vertical="top"/>
    </xf>
    <xf numFmtId="0" fontId="0" fillId="0" borderId="63" xfId="0" applyBorder="1" applyAlignment="1">
      <alignment horizontal="center" vertical="top"/>
    </xf>
    <xf numFmtId="0" fontId="0" fillId="0" borderId="124" xfId="0" applyBorder="1" applyAlignment="1">
      <alignment horizontal="left" vertical="top" wrapText="1"/>
    </xf>
    <xf numFmtId="0" fontId="0" fillId="0" borderId="65" xfId="0" applyBorder="1" applyAlignment="1">
      <alignment horizontal="left" vertical="top" wrapText="1"/>
    </xf>
    <xf numFmtId="0" fontId="0" fillId="0" borderId="126" xfId="0" applyBorder="1" applyAlignment="1">
      <alignment horizontal="left" vertical="top" wrapText="1"/>
    </xf>
    <xf numFmtId="0" fontId="0" fillId="0" borderId="67" xfId="0" applyBorder="1" applyAlignment="1">
      <alignment horizontal="left" vertical="top" wrapText="1"/>
    </xf>
    <xf numFmtId="0" fontId="0" fillId="0" borderId="74" xfId="0" applyBorder="1" applyAlignment="1">
      <alignment horizontal="left" vertical="top" wrapText="1"/>
    </xf>
    <xf numFmtId="0" fontId="0" fillId="0" borderId="127" xfId="0" applyBorder="1" applyAlignment="1">
      <alignment horizontal="center" vertical="top"/>
    </xf>
    <xf numFmtId="0" fontId="0" fillId="0" borderId="94" xfId="0" applyBorder="1" applyAlignment="1">
      <alignment horizontal="center" vertical="top"/>
    </xf>
    <xf numFmtId="0" fontId="0" fillId="0" borderId="77" xfId="0" applyBorder="1" applyAlignment="1">
      <alignment horizontal="center" vertical="top"/>
    </xf>
    <xf numFmtId="0" fontId="0" fillId="8" borderId="158" xfId="0" applyFill="1" applyBorder="1" applyAlignment="1">
      <alignment horizontal="center" vertical="top" wrapText="1"/>
    </xf>
    <xf numFmtId="0" fontId="0" fillId="8" borderId="136" xfId="0" applyFill="1" applyBorder="1" applyAlignment="1">
      <alignment horizontal="center" vertical="top" wrapText="1"/>
    </xf>
    <xf numFmtId="0" fontId="0" fillId="8" borderId="137" xfId="0" applyFill="1" applyBorder="1" applyAlignment="1">
      <alignment horizontal="center" vertical="top" wrapText="1"/>
    </xf>
    <xf numFmtId="0" fontId="0" fillId="0" borderId="127" xfId="0" applyBorder="1" applyAlignment="1">
      <alignment horizontal="center" vertical="top" wrapText="1"/>
    </xf>
    <xf numFmtId="0" fontId="0" fillId="0" borderId="94" xfId="0" applyBorder="1" applyAlignment="1">
      <alignment horizontal="center" vertical="top" wrapText="1"/>
    </xf>
    <xf numFmtId="0" fontId="0" fillId="0" borderId="77" xfId="0" applyBorder="1" applyAlignment="1">
      <alignment horizontal="center" vertical="top" wrapText="1"/>
    </xf>
  </cellXfs>
  <cellStyles count="4">
    <cellStyle name="40 % - Akzent3" xfId="1" builtinId="39"/>
    <cellStyle name="Hyperlink" xfId="2" xr:uid="{00000000-000B-0000-0000-000008000000}"/>
    <cellStyle name="Link" xfId="3" builtinId="8"/>
    <cellStyle name="Standard" xfId="0" builtinId="0"/>
  </cellStyles>
  <dxfs count="0"/>
  <tableStyles count="0" defaultTableStyle="TableStyleMedium2" defaultPivotStyle="PivotStyleLight16"/>
  <colors>
    <mruColors>
      <color rgb="FFB8EAFC"/>
      <color rgb="FFBDD7EE"/>
      <color rgb="FFBDD7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Wehofer Robert" id="{CD828BC4-4FB8-477F-AD0F-0688B32319F8}" userId="S::robert.wehofer@austrocontrol.at::460d1555-dc03-4a89-919e-b9139bd9bde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O2" dT="2021-07-08T12:58:06.38" personId="{CD828BC4-4FB8-477F-AD0F-0688B32319F8}" id="{A7975768-710D-45DC-9C00-F0DF505A0AA1}">
    <text>GP ... GeoPackage (aerodrome format, ZLHR)
CAD = CAD oriented file (e.g. DXF)
TXT ... non-structured easily readable format (TXT, DOC, PDF, XLS)
SW ... software (e.g. AD, FPDAM)
XLS ... Excel format
FORM ... Structured PDF file</text>
  </threadedComment>
  <threadedComment ref="L30" dT="2021-11-23T13:56:09.53" personId="{CD828BC4-4FB8-477F-AD0F-0688B32319F8}" id="{E10FC148-F4E9-4EF5-A92C-B158A153E5A5}">
    <text xml:space="preserve">Accuracy more stringent than in standard catalogue for operational reasons (higher accuracy needed for the analysis when runway designators need to be changed) </text>
  </threadedComment>
  <threadedComment ref="G115" dT="2021-12-03T16:27:26.60" personId="{CD828BC4-4FB8-477F-AD0F-0688B32319F8}" id="{EF421BEB-43D8-4D88-960B-AAC51FE424D1}">
    <text>according to AIXM 5.1 specification</text>
  </threadedComment>
  <threadedComment ref="E279" dT="2022-01-12T10:35:21.91" personId="{CD828BC4-4FB8-477F-AD0F-0688B32319F8}" id="{2FDB6B70-641F-4676-B28A-8AFA927E9F29}">
    <text>Area lights</text>
  </threadedComment>
  <threadedComment ref="D510" dT="2022-01-18T23:18:10.28" personId="{CD828BC4-4FB8-477F-AD0F-0688B32319F8}" id="{277B2F1D-1E09-4B9A-ABF4-8420ACE98DD6}">
    <text>AD 2.7 to be updated according to NPA 2021-103 (runway surface condition assessment)</text>
  </threadedComment>
  <threadedComment ref="J529" dT="2022-01-18T23:46:17.57" personId="{CD828BC4-4FB8-477F-AD0F-0688B32319F8}" id="{4E5EB013-EB7F-4957-B8CA-40562C9FA064}">
    <text>according to NPA 2021-103</text>
  </threadedComment>
</ThreadedComments>
</file>

<file path=xl/threadedComments/threadedComment2.xml><?xml version="1.0" encoding="utf-8"?>
<ThreadedComments xmlns="http://schemas.microsoft.com/office/spreadsheetml/2018/threadedcomments" xmlns:x="http://schemas.openxmlformats.org/spreadsheetml/2006/main">
  <threadedComment ref="O4" dT="2021-09-06T08:33:13.44" personId="{CD828BC4-4FB8-477F-AD0F-0688B32319F8}" id="{6AABADDB-E696-4E9F-8CE2-8A09D9905026}">
    <text>FORM: Heliportformular</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9"/>
  <sheetViews>
    <sheetView showGridLines="0" showRowColHeaders="0" workbookViewId="0">
      <selection activeCell="C6" sqref="C6"/>
    </sheetView>
  </sheetViews>
  <sheetFormatPr baseColWidth="10" defaultColWidth="9.140625" defaultRowHeight="15" x14ac:dyDescent="0.25"/>
  <cols>
    <col min="1" max="1" width="2.85546875" customWidth="1"/>
    <col min="3" max="3" width="70.28515625" bestFit="1" customWidth="1"/>
  </cols>
  <sheetData>
    <row r="1" spans="2:3" ht="15.75" thickBot="1" x14ac:dyDescent="0.3"/>
    <row r="2" spans="2:3" ht="15.75" thickBot="1" x14ac:dyDescent="0.3">
      <c r="B2" s="5" t="s">
        <v>0</v>
      </c>
      <c r="C2" s="9" t="s">
        <v>1</v>
      </c>
    </row>
    <row r="3" spans="2:3" x14ac:dyDescent="0.25">
      <c r="B3" s="6" t="s">
        <v>2</v>
      </c>
      <c r="C3" s="1" t="s">
        <v>1778</v>
      </c>
    </row>
    <row r="4" spans="2:3" ht="30" customHeight="1" x14ac:dyDescent="0.25">
      <c r="B4" s="7" t="s">
        <v>3</v>
      </c>
      <c r="C4" s="2" t="s">
        <v>1779</v>
      </c>
    </row>
    <row r="5" spans="2:3" x14ac:dyDescent="0.25">
      <c r="B5" s="818" t="s">
        <v>4</v>
      </c>
      <c r="C5" s="3" t="s">
        <v>5</v>
      </c>
    </row>
    <row r="6" spans="2:3" ht="30" x14ac:dyDescent="0.25">
      <c r="B6" s="819"/>
      <c r="C6" s="2" t="s">
        <v>6</v>
      </c>
    </row>
    <row r="7" spans="2:3" x14ac:dyDescent="0.25">
      <c r="B7" s="819"/>
      <c r="C7" s="3" t="s">
        <v>7</v>
      </c>
    </row>
    <row r="8" spans="2:3" x14ac:dyDescent="0.25">
      <c r="B8" s="820"/>
      <c r="C8" s="3" t="s">
        <v>8</v>
      </c>
    </row>
    <row r="9" spans="2:3" ht="15.75" thickBot="1" x14ac:dyDescent="0.3">
      <c r="B9" s="8" t="s">
        <v>9</v>
      </c>
      <c r="C9" s="4">
        <v>44581</v>
      </c>
    </row>
  </sheetData>
  <sheetProtection formatRows="0" insertColumns="0" insertRows="0" insertHyperlinks="0" deleteColumns="0" deleteRows="0"/>
  <mergeCells count="1">
    <mergeCell ref="B5:B8"/>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B064E-C691-4DD8-B09D-554FADDCD2DB}">
  <dimension ref="B2:F121"/>
  <sheetViews>
    <sheetView showGridLines="0" workbookViewId="0">
      <selection activeCell="L5" sqref="L5"/>
    </sheetView>
  </sheetViews>
  <sheetFormatPr baseColWidth="10" defaultColWidth="9.140625" defaultRowHeight="15" x14ac:dyDescent="0.25"/>
  <cols>
    <col min="1" max="1" width="2.5703125" customWidth="1"/>
    <col min="2" max="2" width="19.28515625" customWidth="1"/>
    <col min="3" max="3" width="42.140625" customWidth="1"/>
    <col min="4" max="4" width="58.5703125" customWidth="1"/>
  </cols>
  <sheetData>
    <row r="2" spans="2:4" x14ac:dyDescent="0.25">
      <c r="B2" s="826" t="s">
        <v>10</v>
      </c>
      <c r="C2" s="827"/>
      <c r="D2" s="828"/>
    </row>
    <row r="3" spans="2:4" x14ac:dyDescent="0.25">
      <c r="B3" s="733"/>
      <c r="C3" s="733"/>
      <c r="D3" s="733"/>
    </row>
    <row r="4" spans="2:4" x14ac:dyDescent="0.25">
      <c r="B4" s="826" t="s">
        <v>11</v>
      </c>
      <c r="C4" s="828"/>
      <c r="D4" s="733"/>
    </row>
    <row r="5" spans="2:4" ht="225" customHeight="1" x14ac:dyDescent="0.25">
      <c r="B5" s="831" t="s">
        <v>12</v>
      </c>
      <c r="C5" s="832"/>
      <c r="D5" s="833"/>
    </row>
    <row r="6" spans="2:4" x14ac:dyDescent="0.25">
      <c r="B6" s="733"/>
      <c r="C6" s="733"/>
      <c r="D6" s="733"/>
    </row>
    <row r="7" spans="2:4" x14ac:dyDescent="0.25">
      <c r="B7" s="826" t="s">
        <v>13</v>
      </c>
      <c r="C7" s="828"/>
      <c r="D7" s="733"/>
    </row>
    <row r="8" spans="2:4" ht="15" customHeight="1" x14ac:dyDescent="0.25">
      <c r="B8" s="834" t="s">
        <v>14</v>
      </c>
      <c r="C8" s="835"/>
      <c r="D8" s="836"/>
    </row>
    <row r="9" spans="2:4" ht="17.25" customHeight="1" x14ac:dyDescent="0.25">
      <c r="B9" s="762" t="s">
        <v>15</v>
      </c>
      <c r="C9" s="839" t="s">
        <v>16</v>
      </c>
      <c r="D9" s="840"/>
    </row>
    <row r="10" spans="2:4" ht="30" customHeight="1" x14ac:dyDescent="0.25">
      <c r="B10" s="763" t="s">
        <v>17</v>
      </c>
      <c r="C10" s="837" t="s">
        <v>18</v>
      </c>
      <c r="D10" s="838"/>
    </row>
    <row r="12" spans="2:4" x14ac:dyDescent="0.25">
      <c r="B12" s="829" t="s">
        <v>19</v>
      </c>
      <c r="C12" s="830"/>
    </row>
    <row r="13" spans="2:4" x14ac:dyDescent="0.25">
      <c r="B13" s="766" t="s">
        <v>20</v>
      </c>
      <c r="C13" s="767" t="s">
        <v>21</v>
      </c>
      <c r="D13" s="764" t="s">
        <v>22</v>
      </c>
    </row>
    <row r="14" spans="2:4" ht="45" x14ac:dyDescent="0.25">
      <c r="B14" s="754" t="s">
        <v>23</v>
      </c>
      <c r="C14" s="571" t="s">
        <v>24</v>
      </c>
      <c r="D14" s="765" t="s">
        <v>25</v>
      </c>
    </row>
    <row r="15" spans="2:4" ht="315" customHeight="1" x14ac:dyDescent="0.25">
      <c r="B15" s="755" t="s">
        <v>26</v>
      </c>
      <c r="C15" s="568" t="s">
        <v>27</v>
      </c>
      <c r="D15" s="565" t="s">
        <v>1780</v>
      </c>
    </row>
    <row r="16" spans="2:4" x14ac:dyDescent="0.25">
      <c r="B16" s="755" t="s">
        <v>3</v>
      </c>
      <c r="C16" s="729" t="s">
        <v>28</v>
      </c>
      <c r="D16" s="756"/>
    </row>
    <row r="17" spans="2:4" x14ac:dyDescent="0.25">
      <c r="B17" s="755" t="s">
        <v>29</v>
      </c>
      <c r="C17" s="730" t="s">
        <v>30</v>
      </c>
      <c r="D17" s="756"/>
    </row>
    <row r="18" spans="2:4" x14ac:dyDescent="0.25">
      <c r="B18" s="755" t="s">
        <v>31</v>
      </c>
      <c r="C18" s="731" t="s">
        <v>32</v>
      </c>
      <c r="D18" s="756"/>
    </row>
    <row r="19" spans="2:4" ht="45" customHeight="1" x14ac:dyDescent="0.25">
      <c r="B19" s="755" t="s">
        <v>33</v>
      </c>
      <c r="C19" s="734" t="s">
        <v>34</v>
      </c>
      <c r="D19" s="565" t="s">
        <v>35</v>
      </c>
    </row>
    <row r="20" spans="2:4" x14ac:dyDescent="0.25">
      <c r="B20" s="755" t="s">
        <v>21</v>
      </c>
      <c r="C20" s="735" t="s">
        <v>36</v>
      </c>
      <c r="D20" s="756"/>
    </row>
    <row r="21" spans="2:4" ht="30" x14ac:dyDescent="0.25">
      <c r="B21" s="755" t="s">
        <v>37</v>
      </c>
      <c r="C21" s="735" t="s">
        <v>38</v>
      </c>
      <c r="D21" s="756"/>
    </row>
    <row r="22" spans="2:4" ht="75" x14ac:dyDescent="0.25">
      <c r="B22" s="755" t="s">
        <v>39</v>
      </c>
      <c r="C22" s="735" t="s">
        <v>40</v>
      </c>
      <c r="D22" s="579"/>
    </row>
    <row r="23" spans="2:4" x14ac:dyDescent="0.25">
      <c r="B23" s="755" t="s">
        <v>41</v>
      </c>
      <c r="C23" s="735" t="s">
        <v>42</v>
      </c>
      <c r="D23" s="756"/>
    </row>
    <row r="24" spans="2:4" ht="30" x14ac:dyDescent="0.25">
      <c r="B24" s="755" t="s">
        <v>43</v>
      </c>
      <c r="C24" s="735" t="s">
        <v>44</v>
      </c>
      <c r="D24" s="757"/>
    </row>
    <row r="25" spans="2:4" ht="120" customHeight="1" x14ac:dyDescent="0.25">
      <c r="B25" s="755" t="s">
        <v>45</v>
      </c>
      <c r="C25" s="578" t="s">
        <v>46</v>
      </c>
      <c r="D25" s="579" t="s">
        <v>47</v>
      </c>
    </row>
    <row r="26" spans="2:4" ht="30" x14ac:dyDescent="0.25">
      <c r="B26" s="755" t="s">
        <v>48</v>
      </c>
      <c r="C26" s="735" t="s">
        <v>49</v>
      </c>
      <c r="D26" s="758"/>
    </row>
    <row r="27" spans="2:4" ht="195" x14ac:dyDescent="0.25">
      <c r="B27" s="755" t="s">
        <v>50</v>
      </c>
      <c r="C27" s="735" t="s">
        <v>51</v>
      </c>
      <c r="D27" s="579" t="s">
        <v>52</v>
      </c>
    </row>
    <row r="28" spans="2:4" ht="78.75" customHeight="1" x14ac:dyDescent="0.25">
      <c r="B28" s="755" t="s">
        <v>53</v>
      </c>
      <c r="C28" s="735" t="s">
        <v>54</v>
      </c>
      <c r="D28" s="756"/>
    </row>
    <row r="29" spans="2:4" ht="60" customHeight="1" x14ac:dyDescent="0.25">
      <c r="B29" s="755" t="s">
        <v>55</v>
      </c>
      <c r="C29" s="735" t="s">
        <v>56</v>
      </c>
      <c r="D29" s="756"/>
    </row>
    <row r="30" spans="2:4" ht="45" x14ac:dyDescent="0.25">
      <c r="B30" s="759" t="s">
        <v>57</v>
      </c>
      <c r="C30" s="760" t="s">
        <v>58</v>
      </c>
      <c r="D30" s="761"/>
    </row>
    <row r="32" spans="2:4" x14ac:dyDescent="0.25">
      <c r="B32" s="824" t="s">
        <v>59</v>
      </c>
      <c r="C32" s="825"/>
    </row>
    <row r="33" spans="2:4" x14ac:dyDescent="0.25">
      <c r="B33" s="841" t="s">
        <v>60</v>
      </c>
      <c r="C33" s="842"/>
      <c r="D33" s="843"/>
    </row>
    <row r="34" spans="2:4" x14ac:dyDescent="0.25">
      <c r="B34" s="737" t="s">
        <v>61</v>
      </c>
      <c r="C34" s="738" t="s">
        <v>21</v>
      </c>
      <c r="D34" s="749" t="s">
        <v>62</v>
      </c>
    </row>
    <row r="35" spans="2:4" ht="45" x14ac:dyDescent="0.25">
      <c r="B35" s="750" t="s">
        <v>63</v>
      </c>
      <c r="C35" s="736" t="s">
        <v>64</v>
      </c>
      <c r="D35" s="751" t="s">
        <v>65</v>
      </c>
    </row>
    <row r="36" spans="2:4" ht="45" x14ac:dyDescent="0.25">
      <c r="B36" s="752" t="s">
        <v>66</v>
      </c>
      <c r="C36" s="739" t="s">
        <v>67</v>
      </c>
      <c r="D36" s="753" t="s">
        <v>68</v>
      </c>
    </row>
    <row r="37" spans="2:4" ht="45" x14ac:dyDescent="0.25">
      <c r="B37" s="750" t="s">
        <v>69</v>
      </c>
      <c r="C37" s="736" t="s">
        <v>70</v>
      </c>
      <c r="D37" s="751" t="s">
        <v>71</v>
      </c>
    </row>
    <row r="38" spans="2:4" ht="45" x14ac:dyDescent="0.25">
      <c r="B38" s="752" t="s">
        <v>72</v>
      </c>
      <c r="C38" s="739" t="s">
        <v>73</v>
      </c>
      <c r="D38" s="753" t="s">
        <v>74</v>
      </c>
    </row>
    <row r="39" spans="2:4" ht="30" x14ac:dyDescent="0.25">
      <c r="B39" s="793" t="s">
        <v>75</v>
      </c>
      <c r="C39" s="794" t="s">
        <v>76</v>
      </c>
      <c r="D39" s="795" t="s">
        <v>77</v>
      </c>
    </row>
    <row r="40" spans="2:4" ht="45" x14ac:dyDescent="0.25">
      <c r="B40" s="796" t="s">
        <v>78</v>
      </c>
      <c r="C40" s="797" t="s">
        <v>79</v>
      </c>
      <c r="D40" s="798" t="s">
        <v>80</v>
      </c>
    </row>
    <row r="41" spans="2:4" ht="45" customHeight="1" x14ac:dyDescent="0.25">
      <c r="B41" s="768" t="s">
        <v>81</v>
      </c>
      <c r="C41" s="745" t="s">
        <v>82</v>
      </c>
      <c r="D41" s="804" t="s">
        <v>83</v>
      </c>
    </row>
    <row r="42" spans="2:4" x14ac:dyDescent="0.25">
      <c r="B42" s="821" t="s">
        <v>84</v>
      </c>
      <c r="C42" s="822"/>
      <c r="D42" s="823"/>
    </row>
    <row r="43" spans="2:4" x14ac:dyDescent="0.25">
      <c r="B43" s="787" t="s">
        <v>23</v>
      </c>
      <c r="C43" s="738" t="s">
        <v>85</v>
      </c>
      <c r="D43" s="788" t="s">
        <v>62</v>
      </c>
    </row>
    <row r="44" spans="2:4" ht="60" x14ac:dyDescent="0.25">
      <c r="B44" s="784" t="str">
        <f>'Airport (international)'!B10</f>
        <v>AP01040</v>
      </c>
      <c r="C44" s="736" t="str">
        <f>'Airport (international)'!$D$3&amp;" - "&amp;'Airport (international)'!$E10</f>
        <v>Aerodrome/Heliport - Type</v>
      </c>
      <c r="D44" s="785" t="s">
        <v>86</v>
      </c>
    </row>
    <row r="45" spans="2:4" ht="45" x14ac:dyDescent="0.25">
      <c r="B45" s="784" t="str">
        <f>'Airport (international)'!B12</f>
        <v>AP01051</v>
      </c>
      <c r="C45" s="736" t="str">
        <f>'Airport (international)'!$D$3&amp;" - "&amp;'Airport (international)'!$E11&amp;" - "&amp;'Airport (international)'!$F12</f>
        <v>Aerodrome/Heliport - Type of traffic permitted - International/national</v>
      </c>
      <c r="D45" s="785" t="s">
        <v>87</v>
      </c>
    </row>
    <row r="46" spans="2:4" ht="45" x14ac:dyDescent="0.25">
      <c r="B46" s="784" t="str">
        <f>'Airport (international)'!B13</f>
        <v>AP01052</v>
      </c>
      <c r="C46" s="736" t="str">
        <f>'Airport (international)'!$D$3&amp;" - "&amp;'Airport (international)'!$E11&amp;" - "&amp;'Airport (international)'!$F13</f>
        <v>Aerodrome/Heliport - Type of traffic permitted - Instrument flight rules (IFR)/Visual flight rules (VFR)</v>
      </c>
      <c r="D46" s="785" t="str">
        <f>CodelistFlightRules</f>
        <v>IFR,
IFR/VFR,
VFR</v>
      </c>
    </row>
    <row r="47" spans="2:4" ht="75" x14ac:dyDescent="0.25">
      <c r="B47" s="784" t="str">
        <f>'Airport (international)'!B14</f>
        <v>AP01053</v>
      </c>
      <c r="C47" s="736" t="str">
        <f>'Airport (international)'!$D$3&amp;" - "&amp;'Airport (international)'!$E11&amp;" - "&amp;'Airport (international)'!$F14</f>
        <v>Aerodrome/Heliport - Type of traffic permitted - Flight purpose</v>
      </c>
      <c r="D47" s="785" t="s">
        <v>88</v>
      </c>
    </row>
    <row r="48" spans="2:4" ht="30" x14ac:dyDescent="0.25">
      <c r="B48" s="784" t="str">
        <f>'Airport (international)'!B15</f>
        <v>AP01054</v>
      </c>
      <c r="C48" s="736" t="str">
        <f>'Airport (international)'!$D$3&amp;" - "&amp;'Airport (international)'!$E11&amp;" - "&amp;'Airport (international)'!$F15</f>
        <v>Aerodrome/Heliport - Type of traffic permitted - Civil/military</v>
      </c>
      <c r="D48" s="785" t="s">
        <v>89</v>
      </c>
    </row>
    <row r="49" spans="2:6" ht="45" x14ac:dyDescent="0.25">
      <c r="B49" s="784" t="str">
        <f>'Airport (international)'!B57</f>
        <v>AP01170</v>
      </c>
      <c r="C49" s="736" t="str">
        <f>'Airport (international)'!$D$3&amp;" - "&amp;'Airport (international)'!$E57</f>
        <v>Aerodrome/Heliport - Status</v>
      </c>
      <c r="D49" s="785" t="str">
        <f>CodelistStatus</f>
        <v>open,
closed,
abandoned</v>
      </c>
    </row>
    <row r="50" spans="2:6" ht="30" x14ac:dyDescent="0.25">
      <c r="B50" s="784" t="s">
        <v>90</v>
      </c>
      <c r="C50" s="736" t="str">
        <f>'Airport (international)'!$D$99&amp;" - "&amp;'Airport (international)'!$E108&amp;" - "&amp;'Airport (international)'!$F112</f>
        <v>RWY - RWY exit line - Directionality</v>
      </c>
      <c r="D50" s="785" t="s">
        <v>91</v>
      </c>
      <c r="F50" s="748"/>
    </row>
    <row r="51" spans="2:6" x14ac:dyDescent="0.25">
      <c r="B51" s="784" t="str">
        <f>'Airport (international)'!B113</f>
        <v>AP21070</v>
      </c>
      <c r="C51" s="736" t="str">
        <f>'Airport (international)'!$D$99&amp;" - "&amp;'Airport (international)'!$E113</f>
        <v>RWY - Surface type</v>
      </c>
      <c r="D51" s="805" t="str">
        <f t="shared" ref="D51:D57" si="0">CodeListAIXM</f>
        <v>according to AIXM 5.1 specification</v>
      </c>
      <c r="F51" s="747"/>
    </row>
    <row r="52" spans="2:6" x14ac:dyDescent="0.25">
      <c r="B52" s="784" t="str">
        <f>'Airport (international)'!B116</f>
        <v>AP21082</v>
      </c>
      <c r="C52" s="736" t="str">
        <f>'Airport (international)'!$D$99&amp;" - "&amp;'Airport (international)'!$E114&amp;" - "&amp;'Airport (international)'!$F116</f>
        <v>RWY - Strength - Pavement type</v>
      </c>
      <c r="D52" s="805" t="str">
        <f t="shared" si="0"/>
        <v>according to AIXM 5.1 specification</v>
      </c>
    </row>
    <row r="53" spans="2:6" x14ac:dyDescent="0.25">
      <c r="B53" s="784" t="str">
        <f>'Airport (international)'!B117</f>
        <v>AP21083</v>
      </c>
      <c r="C53" s="736" t="str">
        <f>'Airport (international)'!$D$99&amp;" - "&amp;'Airport (international)'!$E114&amp;" - "&amp;'Airport (international)'!$F117</f>
        <v>RWY - Strength - Subgrade category</v>
      </c>
      <c r="D53" s="805" t="str">
        <f t="shared" si="0"/>
        <v>according to AIXM 5.1 specification</v>
      </c>
    </row>
    <row r="54" spans="2:6" x14ac:dyDescent="0.25">
      <c r="B54" s="784" t="str">
        <f>'Airport (international)'!B118</f>
        <v>AP21084</v>
      </c>
      <c r="C54" s="736" t="str">
        <f>'Airport (international)'!$D$99&amp;" - "&amp;'Airport (international)'!$E114&amp;" - "&amp;'Airport (international)'!$F118</f>
        <v>RWY - Strength - Allowable pressure</v>
      </c>
      <c r="D54" s="805" t="str">
        <f t="shared" si="0"/>
        <v>according to AIXM 5.1 specification</v>
      </c>
    </row>
    <row r="55" spans="2:6" x14ac:dyDescent="0.25">
      <c r="B55" s="784" t="str">
        <f>'Airport (international)'!B119</f>
        <v>AP21085</v>
      </c>
      <c r="C55" s="736" t="str">
        <f>'Airport (international)'!$D$99&amp;" - "&amp;'Airport (international)'!$E114&amp;" - "&amp;'Airport (international)'!$F119</f>
        <v>RWY - Strength - Evaluation method</v>
      </c>
      <c r="D55" s="805" t="str">
        <f t="shared" si="0"/>
        <v>according to AIXM 5.1 specification</v>
      </c>
    </row>
    <row r="56" spans="2:6" x14ac:dyDescent="0.25">
      <c r="B56" s="784" t="str">
        <f>'Airport (international)'!B125</f>
        <v>AP21093</v>
      </c>
      <c r="C56" s="736" t="str">
        <f>'Airport (international)'!$D$99&amp;" - "&amp;'Airport (international)'!$E122&amp;" - "&amp;'Airport (international)'!$F125</f>
        <v>RWY - Strip - Surface type</v>
      </c>
      <c r="D56" s="805" t="str">
        <f t="shared" si="0"/>
        <v>according to AIXM 5.1 specification</v>
      </c>
    </row>
    <row r="57" spans="2:6" x14ac:dyDescent="0.25">
      <c r="B57" s="784" t="str">
        <f>'Airport (international)'!B128</f>
        <v>AP21102</v>
      </c>
      <c r="C57" s="736" t="str">
        <f>'Airport (international)'!$D$99&amp;" - "&amp;'Airport (international)'!$E126&amp;" - "&amp;'Airport (international)'!$F128</f>
        <v>RWY - Shoulder - Surface type</v>
      </c>
      <c r="D57" s="805" t="str">
        <f t="shared" si="0"/>
        <v>according to AIXM 5.1 specification</v>
      </c>
    </row>
    <row r="58" spans="2:6" ht="45" customHeight="1" x14ac:dyDescent="0.25">
      <c r="B58" s="784" t="str">
        <f>'Airport (international)'!B153</f>
        <v>AP21180</v>
      </c>
      <c r="C58" s="803" t="str">
        <f>'Airport (international)'!$D$99&amp;" - "&amp;'Airport (international)'!$E153</f>
        <v>RWY - Status</v>
      </c>
      <c r="D58" s="789" t="str">
        <f>CodelistStatus</f>
        <v>open,
closed,
abandoned</v>
      </c>
    </row>
    <row r="59" spans="2:6" x14ac:dyDescent="0.25">
      <c r="B59" s="784" t="str">
        <f>'Airport (international)'!B193</f>
        <v>AP22115</v>
      </c>
      <c r="C59" s="736" t="str">
        <f>'Airport (international)'!$D$155&amp;" - "&amp;'Airport (international)'!$E188&amp;" - "&amp;'Airport (international)'!$F193</f>
        <v>RWY direction - Stopway - Surface type</v>
      </c>
      <c r="D59" s="805" t="str">
        <f>CodeListAIXM</f>
        <v>according to AIXM 5.1 specification</v>
      </c>
    </row>
    <row r="60" spans="2:6" ht="30" x14ac:dyDescent="0.25">
      <c r="B60" s="784" t="str">
        <f>'Airport (international)'!B219</f>
        <v>AP22171</v>
      </c>
      <c r="C60" s="736" t="str">
        <f>'Airport (international)'!$D$155&amp;" - "&amp;'Airport (international)'!$E218&amp;" - "&amp;'Airport (international)'!$F219</f>
        <v>RWY direction - Approach lighting system - Type</v>
      </c>
      <c r="D60" s="805" t="str">
        <f>CodeListAIXM</f>
        <v>according to AIXM 5.1 specification</v>
      </c>
    </row>
    <row r="61" spans="2:6" x14ac:dyDescent="0.25">
      <c r="B61" s="784" t="str">
        <f>'Airport (international)'!B265</f>
        <v>AP41090</v>
      </c>
      <c r="C61" s="736" t="str">
        <f>'Airport (international)'!$D$249&amp;" - "&amp;'Airport (international)'!$E265</f>
        <v>FATO - Surface type</v>
      </c>
      <c r="D61" s="805" t="str">
        <f>CodeListAIXM</f>
        <v>according to AIXM 5.1 specification</v>
      </c>
    </row>
    <row r="62" spans="2:6" x14ac:dyDescent="0.25">
      <c r="B62" s="784" t="str">
        <f>'Airport (international)'!B275</f>
        <v>AP41131</v>
      </c>
      <c r="C62" s="736" t="str">
        <f>'Airport (international)'!$D$249&amp;" - "&amp;'Airport (international)'!$E274&amp;" - "&amp;'Airport (international)'!$F275</f>
        <v>FATO - Approach lighting system - Type</v>
      </c>
      <c r="D62" s="805" t="str">
        <f>CodeListAIXM</f>
        <v>according to AIXM 5.1 specification</v>
      </c>
    </row>
    <row r="63" spans="2:6" ht="45" x14ac:dyDescent="0.25">
      <c r="B63" s="784" t="str">
        <f>'Airport (international)'!B285</f>
        <v>AP41160</v>
      </c>
      <c r="C63" s="736" t="str">
        <f>'Airport (international)'!$D$249&amp;" - "&amp;'Airport (international)'!$E285</f>
        <v>FATO - Status</v>
      </c>
      <c r="D63" s="785" t="str">
        <f>CodelistStatus</f>
        <v>open,
closed,
abandoned</v>
      </c>
    </row>
    <row r="64" spans="2:6" x14ac:dyDescent="0.25">
      <c r="B64" s="784" t="str">
        <f>'Airport (international)'!B299</f>
        <v>AP42070</v>
      </c>
      <c r="C64" s="736" t="str">
        <f>'Airport (international)'!$D$287&amp;" - "&amp;'Airport (international)'!$E299</f>
        <v>TLOF - Surface type</v>
      </c>
      <c r="D64" s="805" t="str">
        <f t="shared" ref="D64:D72" si="1">CodeListAIXM</f>
        <v>according to AIXM 5.1 specification</v>
      </c>
    </row>
    <row r="65" spans="2:4" ht="30" customHeight="1" x14ac:dyDescent="0.25">
      <c r="B65" s="784" t="str">
        <f>'Airport (international)'!B301</f>
        <v>AP42090</v>
      </c>
      <c r="C65" s="736" t="str">
        <f>'Airport (international)'!$D$287&amp;" - "&amp;'Airport (international)'!$E301</f>
        <v>TLOF - Visual-approach slope indicator system type</v>
      </c>
      <c r="D65" s="805" t="str">
        <f t="shared" si="1"/>
        <v>according to AIXM 5.1 specification</v>
      </c>
    </row>
    <row r="66" spans="2:4" x14ac:dyDescent="0.25">
      <c r="B66" s="784" t="str">
        <f>'Airport (international)'!B312</f>
        <v>AP43030</v>
      </c>
      <c r="C66" s="736" t="str">
        <f>'Airport (international)'!$D$309&amp;" - "&amp;'Airport (international)'!$E312</f>
        <v>Safety area - Surface type</v>
      </c>
      <c r="D66" s="805" t="str">
        <f t="shared" si="1"/>
        <v>according to AIXM 5.1 specification</v>
      </c>
    </row>
    <row r="67" spans="2:4" x14ac:dyDescent="0.25">
      <c r="B67" s="784" t="str">
        <f>'Airport (international)'!B320</f>
        <v>AP61030</v>
      </c>
      <c r="C67" s="736" t="str">
        <f>'Airport (international)'!$D$317&amp;" - "&amp;'Airport (international)'!$E320</f>
        <v>Apron - Type</v>
      </c>
      <c r="D67" s="805" t="str">
        <f t="shared" si="1"/>
        <v>according to AIXM 5.1 specification</v>
      </c>
    </row>
    <row r="68" spans="2:4" x14ac:dyDescent="0.25">
      <c r="B68" s="784" t="str">
        <f>'Airport (international)'!B322</f>
        <v>AP61050</v>
      </c>
      <c r="C68" s="736" t="str">
        <f>'Airport (international)'!$D$317&amp;" - "&amp;'Airport (international)'!$E322</f>
        <v>Apron - Surface type</v>
      </c>
      <c r="D68" s="805" t="str">
        <f t="shared" si="1"/>
        <v>according to AIXM 5.1 specification</v>
      </c>
    </row>
    <row r="69" spans="2:4" x14ac:dyDescent="0.25">
      <c r="B69" s="784" t="str">
        <f>'Airport (international)'!B325</f>
        <v>AP61062</v>
      </c>
      <c r="C69" s="736" t="str">
        <f>'Airport (international)'!$D$317&amp;" - "&amp;'Airport (international)'!$E323&amp;" - "&amp;'Airport (international)'!$F325</f>
        <v>Apron - Strength - Pavement type</v>
      </c>
      <c r="D69" s="805" t="str">
        <f t="shared" si="1"/>
        <v>according to AIXM 5.1 specification</v>
      </c>
    </row>
    <row r="70" spans="2:4" x14ac:dyDescent="0.25">
      <c r="B70" s="784" t="str">
        <f>'Airport (international)'!B326</f>
        <v>AP61063</v>
      </c>
      <c r="C70" s="736" t="str">
        <f>'Airport (international)'!$D$317&amp;" - "&amp;'Airport (international)'!$E323&amp;" - "&amp;'Airport (international)'!$F326</f>
        <v>Apron - Strength - Subgrade category</v>
      </c>
      <c r="D70" s="805" t="str">
        <f t="shared" si="1"/>
        <v>according to AIXM 5.1 specification</v>
      </c>
    </row>
    <row r="71" spans="2:4" x14ac:dyDescent="0.25">
      <c r="B71" s="784" t="str">
        <f>'Airport (international)'!B327</f>
        <v>AP61064</v>
      </c>
      <c r="C71" s="736" t="str">
        <f>'Airport (international)'!$D$317&amp;" - "&amp;'Airport (international)'!$E323&amp;" - "&amp;'Airport (international)'!$F327</f>
        <v>Apron - Strength - Allowable pressure</v>
      </c>
      <c r="D71" s="805" t="str">
        <f t="shared" si="1"/>
        <v>according to AIXM 5.1 specification</v>
      </c>
    </row>
    <row r="72" spans="2:4" x14ac:dyDescent="0.25">
      <c r="B72" s="784" t="str">
        <f>'Airport (international)'!B328</f>
        <v>AP61065</v>
      </c>
      <c r="C72" s="736" t="str">
        <f>'Airport (international)'!$D$317&amp;" - "&amp;'Airport (international)'!$E323&amp;" - "&amp;'Airport (international)'!$F328</f>
        <v>Apron - Strength - Evaluation method</v>
      </c>
      <c r="D72" s="805" t="str">
        <f t="shared" si="1"/>
        <v>according to AIXM 5.1 specification</v>
      </c>
    </row>
    <row r="73" spans="2:4" ht="45" x14ac:dyDescent="0.25">
      <c r="B73" s="784" t="str">
        <f>'Airport (international)'!B332</f>
        <v>AP61080</v>
      </c>
      <c r="C73" s="736" t="str">
        <f>'Airport (international)'!$D$317&amp;" - "&amp;'Airport (international)'!$E332</f>
        <v>Apron - Status</v>
      </c>
      <c r="D73" s="785" t="str">
        <f>CodelistStatus</f>
        <v>open,
closed,
abandoned</v>
      </c>
    </row>
    <row r="74" spans="2:4" x14ac:dyDescent="0.25">
      <c r="B74" s="784" t="str">
        <f>'Airport (international)'!B339</f>
        <v>AP62050</v>
      </c>
      <c r="C74" s="736" t="str">
        <f>'Airport (international)'!$D$334&amp;" - "&amp;'Airport (international)'!$E339</f>
        <v>Taxiway - Surface type</v>
      </c>
      <c r="D74" s="805" t="str">
        <f t="shared" ref="D74:D82" si="2">CodeListAIXM</f>
        <v>according to AIXM 5.1 specification</v>
      </c>
    </row>
    <row r="75" spans="2:4" x14ac:dyDescent="0.25">
      <c r="B75" s="784" t="str">
        <f>'Airport (international)'!B342</f>
        <v>AP62062</v>
      </c>
      <c r="C75" s="736" t="str">
        <f>'Airport (international)'!$D$334&amp;" - "&amp;'Airport (international)'!$E340&amp;" - "&amp;'Airport (international)'!$F342</f>
        <v>Taxiway - Strength - Pavement type</v>
      </c>
      <c r="D75" s="805" t="str">
        <f t="shared" si="2"/>
        <v>according to AIXM 5.1 specification</v>
      </c>
    </row>
    <row r="76" spans="2:4" x14ac:dyDescent="0.25">
      <c r="B76" s="784" t="str">
        <f>'Airport (international)'!B343</f>
        <v>AP62063</v>
      </c>
      <c r="C76" s="736" t="str">
        <f>'Airport (international)'!$D$334&amp;" - "&amp;'Airport (international)'!$E340&amp;" - "&amp;'Airport (international)'!$F343</f>
        <v>Taxiway - Strength - Subgrade category</v>
      </c>
      <c r="D76" s="805" t="str">
        <f t="shared" si="2"/>
        <v>according to AIXM 5.1 specification</v>
      </c>
    </row>
    <row r="77" spans="2:4" x14ac:dyDescent="0.25">
      <c r="B77" s="784" t="str">
        <f>'Airport (international)'!B344</f>
        <v>AP62064</v>
      </c>
      <c r="C77" s="736" t="str">
        <f>'Airport (international)'!$D$334&amp;" - "&amp;'Airport (international)'!$E340&amp;" - "&amp;'Airport (international)'!$F344</f>
        <v>Taxiway - Strength - Allowable pressure</v>
      </c>
      <c r="D77" s="805" t="str">
        <f t="shared" si="2"/>
        <v>according to AIXM 5.1 specification</v>
      </c>
    </row>
    <row r="78" spans="2:4" x14ac:dyDescent="0.25">
      <c r="B78" s="784" t="str">
        <f>'Airport (international)'!B345</f>
        <v>AP62065</v>
      </c>
      <c r="C78" s="736" t="str">
        <f>'Airport (international)'!$D$334&amp;" - "&amp;'Airport (international)'!$E340&amp;" - "&amp;'Airport (international)'!$F345</f>
        <v>Taxiway - Strength - Evaluation method</v>
      </c>
      <c r="D78" s="805" t="str">
        <f t="shared" si="2"/>
        <v>according to AIXM 5.1 specification</v>
      </c>
    </row>
    <row r="79" spans="2:4" x14ac:dyDescent="0.25">
      <c r="B79" s="784" t="str">
        <f>'Airport (international)'!B357</f>
        <v>AP62102</v>
      </c>
      <c r="C79" s="736" t="str">
        <f>'Airport (international)'!$D$334&amp;" - "&amp;'Airport (international)'!$E355&amp;" - "&amp;'Airport (international)'!$F357</f>
        <v>Taxiway - Shoulder - Surface type</v>
      </c>
      <c r="D79" s="805" t="str">
        <f t="shared" si="2"/>
        <v>according to AIXM 5.1 specification</v>
      </c>
    </row>
    <row r="80" spans="2:4" x14ac:dyDescent="0.25">
      <c r="B80" s="784" t="str">
        <f>'Airport (international)'!B361</f>
        <v>AP62112</v>
      </c>
      <c r="C80" s="736" t="str">
        <f>'Airport (international)'!$D$334&amp;" - "&amp;'Airport (international)'!$E359&amp;" - "&amp;'Airport (international)'!$F361</f>
        <v>Taxiway - Guidance lines - Colour</v>
      </c>
      <c r="D80" s="805" t="str">
        <f t="shared" si="2"/>
        <v>according to AIXM 5.1 specification</v>
      </c>
    </row>
    <row r="81" spans="2:4" x14ac:dyDescent="0.25">
      <c r="B81" s="784" t="str">
        <f>'Airport (international)'!B362</f>
        <v>AP62113</v>
      </c>
      <c r="C81" s="736" t="str">
        <f>'Airport (international)'!$D$334&amp;" - "&amp;'Airport (international)'!$E359&amp;" - "&amp;'Airport (international)'!$F362</f>
        <v>Taxiway - Guidance lines - Style</v>
      </c>
      <c r="D81" s="805" t="str">
        <f t="shared" si="2"/>
        <v>according to AIXM 5.1 specification</v>
      </c>
    </row>
    <row r="82" spans="2:4" x14ac:dyDescent="0.25">
      <c r="B82" s="784" t="str">
        <f>'Airport (international)'!B365</f>
        <v>AP62116</v>
      </c>
      <c r="C82" s="736" t="str">
        <f>'Airport (international)'!$D$334&amp;" - "&amp;'Airport (international)'!$E359&amp;" - "&amp;'Airport (international)'!$F365</f>
        <v>Taxiway - Guidance lines - Direction</v>
      </c>
      <c r="D82" s="805" t="str">
        <f t="shared" si="2"/>
        <v>according to AIXM 5.1 specification</v>
      </c>
    </row>
    <row r="83" spans="2:4" ht="60" x14ac:dyDescent="0.25">
      <c r="B83" s="784" t="str">
        <f>'Airport (international)'!B390</f>
        <v>AP62184</v>
      </c>
      <c r="C83" s="736" t="str">
        <f>'Airport (international)'!$D$334&amp;" - "&amp;'Airport (international)'!$E386&amp;" - "&amp;'Airport (international)'!$F390</f>
        <v>Taxiway - RWY holding position - Cat stop</v>
      </c>
      <c r="D83" s="785" t="s">
        <v>92</v>
      </c>
    </row>
    <row r="84" spans="2:4" ht="45" x14ac:dyDescent="0.25">
      <c r="B84" s="784" t="str">
        <f>'Airport (international)'!B395</f>
        <v>AP62200</v>
      </c>
      <c r="C84" s="736" t="str">
        <f>'Airport (international)'!$D$334&amp;" - "&amp;'Airport (international)'!$E395</f>
        <v>Taxiway - Status</v>
      </c>
      <c r="D84" s="785" t="str">
        <f>CodelistStatus</f>
        <v>open,
closed,
abandoned</v>
      </c>
    </row>
    <row r="85" spans="2:4" x14ac:dyDescent="0.25">
      <c r="B85" s="784" t="str">
        <f>'Airport (international)'!B402</f>
        <v>AP63050</v>
      </c>
      <c r="C85" s="736" t="str">
        <f>'Airport (international)'!$D$397&amp;" - "&amp;'Airport (international)'!$E402</f>
        <v>Helicopter ground taxiway - Surface type</v>
      </c>
      <c r="D85" s="805" t="str">
        <f>CodeListAIXM</f>
        <v>according to AIXM 5.1 specification</v>
      </c>
    </row>
    <row r="86" spans="2:4" x14ac:dyDescent="0.25">
      <c r="B86" s="784" t="str">
        <f>'Airport (international)'!B415</f>
        <v>AP64050</v>
      </c>
      <c r="C86" s="736" t="str">
        <f>'Airport (international)'!$D$410&amp;" - "&amp;'Airport (international)'!$E415</f>
        <v>Helicopter air taxiway - Surface type</v>
      </c>
      <c r="D86" s="805" t="str">
        <f>CodeListAIXM</f>
        <v>according to AIXM 5.1 specification</v>
      </c>
    </row>
    <row r="87" spans="2:4" ht="30" customHeight="1" x14ac:dyDescent="0.25">
      <c r="B87" s="784" t="str">
        <f>'Airport (international)'!B442</f>
        <v>AP69023</v>
      </c>
      <c r="C87" s="736" t="str">
        <f>'Airport (international)'!$D$437&amp;" - "&amp;'Airport (international)'!$E439&amp;" - "&amp;'Airport (international)'!$F442</f>
        <v>Aircraft stand - Aircraft stand points - Aircraft types</v>
      </c>
      <c r="D87" s="805" t="str">
        <f>CodeListAIXM</f>
        <v>according to AIXM 5.1 specification</v>
      </c>
    </row>
    <row r="88" spans="2:4" ht="30" customHeight="1" x14ac:dyDescent="0.25">
      <c r="B88" s="784" t="str">
        <f>'Airport (international)'!B447</f>
        <v>AP69060</v>
      </c>
      <c r="C88" s="736" t="str">
        <f>'Airport (international)'!$D$437&amp;" - "&amp;'Airport (international)'!$E447</f>
        <v>Aircraft stand - Jetway</v>
      </c>
      <c r="D88" s="785" t="str">
        <f>CodelistYesNo</f>
        <v>yes,
no</v>
      </c>
    </row>
    <row r="89" spans="2:4" ht="30" customHeight="1" x14ac:dyDescent="0.25">
      <c r="B89" s="784" t="str">
        <f>'Airport (international)'!B448</f>
        <v>AP69070</v>
      </c>
      <c r="C89" s="736" t="str">
        <f>'Airport (international)'!$D$437&amp;" - "&amp;'Airport (international)'!$E448</f>
        <v>Aircraft stand - Fuel</v>
      </c>
      <c r="D89" s="785" t="str">
        <f>CodelistYesNo</f>
        <v>yes,
no</v>
      </c>
    </row>
    <row r="90" spans="2:4" ht="30" customHeight="1" x14ac:dyDescent="0.25">
      <c r="B90" s="784" t="str">
        <f>'Airport (international)'!B449</f>
        <v>AP69080</v>
      </c>
      <c r="C90" s="736" t="str">
        <f>'Airport (international)'!$D$437&amp;" - "&amp;'Airport (international)'!$E449</f>
        <v>Aircraft stand - Ground power</v>
      </c>
      <c r="D90" s="785" t="str">
        <f>CodelistYesNo</f>
        <v>yes,
no</v>
      </c>
    </row>
    <row r="91" spans="2:4" ht="30.75" customHeight="1" x14ac:dyDescent="0.25">
      <c r="B91" s="784" t="str">
        <f>'Airport (international)'!B450</f>
        <v>AP69090</v>
      </c>
      <c r="C91" s="736" t="str">
        <f>'Airport (international)'!$D$437&amp;" - "&amp;'Airport (international)'!$E450</f>
        <v>Aircraft stand - Towing</v>
      </c>
      <c r="D91" s="785" t="str">
        <f>CodelistYesNo</f>
        <v>yes,
no</v>
      </c>
    </row>
    <row r="92" spans="2:4" x14ac:dyDescent="0.25">
      <c r="B92" s="784" t="str">
        <f>'Airport (international)'!B452</f>
        <v>AP69110</v>
      </c>
      <c r="C92" s="736" t="str">
        <f>'Airport (international)'!$D$437&amp;" - "&amp;'Airport (international)'!$E452</f>
        <v>Aircraft stand - Surface type</v>
      </c>
      <c r="D92" s="805" t="str">
        <f>CodeListAIXM</f>
        <v>according to AIXM 5.1 specification</v>
      </c>
    </row>
    <row r="93" spans="2:4" x14ac:dyDescent="0.25">
      <c r="B93" s="784" t="str">
        <f>'Airport (international)'!B456</f>
        <v>AP69132</v>
      </c>
      <c r="C93" s="736" t="str">
        <f>'Airport (international)'!$D$437&amp;" - "&amp;'Airport (international)'!$E454&amp;" - "&amp;'Airport (international)'!$F456</f>
        <v>Aircraft stand - Strength - Pavement type</v>
      </c>
      <c r="D93" s="805" t="str">
        <f>CodeListAIXM</f>
        <v>according to AIXM 5.1 specification</v>
      </c>
    </row>
    <row r="94" spans="2:4" x14ac:dyDescent="0.25">
      <c r="B94" s="784" t="str">
        <f>'Airport (international)'!B457</f>
        <v>AP69133</v>
      </c>
      <c r="C94" s="736" t="str">
        <f>'Airport (international)'!$D$437&amp;" - "&amp;'Airport (international)'!$E454&amp;" - "&amp;'Airport (international)'!$F457</f>
        <v>Aircraft stand - Strength - Subgrade category</v>
      </c>
      <c r="D94" s="805" t="str">
        <f>CodeListAIXM</f>
        <v>according to AIXM 5.1 specification</v>
      </c>
    </row>
    <row r="95" spans="2:4" x14ac:dyDescent="0.25">
      <c r="B95" s="784" t="str">
        <f>'Airport (international)'!B458</f>
        <v>AP69134</v>
      </c>
      <c r="C95" s="736" t="str">
        <f>'Airport (international)'!$D$437&amp;" - "&amp;'Airport (international)'!$E454&amp;" - "&amp;'Airport (international)'!$F458</f>
        <v>Aircraft stand - Strength - Allowable pressure</v>
      </c>
      <c r="D95" s="805" t="str">
        <f>CodeListAIXM</f>
        <v>according to AIXM 5.1 specification</v>
      </c>
    </row>
    <row r="96" spans="2:4" x14ac:dyDescent="0.25">
      <c r="B96" s="784" t="str">
        <f>'Airport (international)'!B459</f>
        <v>AP69135</v>
      </c>
      <c r="C96" s="736" t="str">
        <f>'Airport (international)'!$D$437&amp;" - "&amp;'Airport (international)'!$E454&amp;" - "&amp;'Airport (international)'!$F459</f>
        <v>Aircraft stand - Strength - Evaluation method</v>
      </c>
      <c r="D96" s="805" t="str">
        <f>CodeListAIXM</f>
        <v>according to AIXM 5.1 specification</v>
      </c>
    </row>
    <row r="97" spans="2:4" ht="30" x14ac:dyDescent="0.25">
      <c r="B97" s="784" t="str">
        <f>'Airport (international)'!B462</f>
        <v>AP69140</v>
      </c>
      <c r="C97" s="736" t="str">
        <f>'Airport (international)'!$D$437&amp;" - "&amp;'Airport (international)'!$E462</f>
        <v>Aircraft stand - Pushback</v>
      </c>
      <c r="D97" s="785" t="str">
        <f>CodelistYesNo</f>
        <v>yes,
no</v>
      </c>
    </row>
    <row r="98" spans="2:4" ht="30" x14ac:dyDescent="0.25">
      <c r="B98" s="784" t="str">
        <f>'Airport (international)'!B466</f>
        <v>AP69153</v>
      </c>
      <c r="C98" s="736" t="str">
        <f>'Airport (international)'!$D$437&amp;" - "&amp;'Airport (international)'!$E463&amp;" - "&amp;'Airport (international)'!$F466</f>
        <v>Aircraft stand - Stand guidance line - Direction</v>
      </c>
      <c r="D98" s="805" t="str">
        <f>CodeListAIXM</f>
        <v>according to AIXM 5.1 specification</v>
      </c>
    </row>
    <row r="99" spans="2:4" x14ac:dyDescent="0.25">
      <c r="B99" s="784" t="str">
        <f>'Airport (international)'!B469</f>
        <v>AP69156</v>
      </c>
      <c r="C99" s="736" t="str">
        <f>'Airport (international)'!$D$437&amp;" - "&amp;'Airport (international)'!$E463&amp;" - "&amp;'Airport (international)'!$F469</f>
        <v>Aircraft stand - Stand guidance line - Colour</v>
      </c>
      <c r="D99" s="805" t="str">
        <f>CodeListAIXM</f>
        <v>according to AIXM 5.1 specification</v>
      </c>
    </row>
    <row r="100" spans="2:4" x14ac:dyDescent="0.25">
      <c r="B100" s="784" t="str">
        <f>'Airport (international)'!B470</f>
        <v>AP69157</v>
      </c>
      <c r="C100" s="736" t="str">
        <f>'Airport (international)'!$D$437&amp;" - "&amp;'Airport (international)'!$E463&amp;" - "&amp;'Airport (international)'!$F470</f>
        <v>Aircraft stand - Stand guidance line - Style</v>
      </c>
      <c r="D100" s="805" t="str">
        <f>CodeListAIXM</f>
        <v>according to AIXM 5.1 specification</v>
      </c>
    </row>
    <row r="101" spans="2:4" x14ac:dyDescent="0.25">
      <c r="B101" s="784" t="str">
        <f>'Airport (international)'!B477</f>
        <v>AP71030</v>
      </c>
      <c r="C101" s="736" t="str">
        <f>'Airport (international)'!$D$474&amp;" - "&amp;'Airport (international)'!$E477</f>
        <v>De-icing area - Surface type</v>
      </c>
      <c r="D101" s="805" t="str">
        <f>CodeListAIXM</f>
        <v>according to AIXM 5.1 specification</v>
      </c>
    </row>
    <row r="102" spans="2:4" ht="75" x14ac:dyDescent="0.25">
      <c r="B102" s="784" t="str">
        <f>'Airport (international)'!B517</f>
        <v>AP86030</v>
      </c>
      <c r="C102" s="736" t="str">
        <f>'Airport (international)'!$D$514&amp;" - "&amp;'Airport (international)'!$E517</f>
        <v>Buildings - Type</v>
      </c>
      <c r="D102" s="785" t="s">
        <v>93</v>
      </c>
    </row>
    <row r="103" spans="2:4" ht="135" x14ac:dyDescent="0.25">
      <c r="B103" s="784" t="str">
        <f>'Airport (international)'!B522</f>
        <v>AP87030</v>
      </c>
      <c r="C103" s="736" t="str">
        <f>'Airport (international)'!$D$519&amp;" - "&amp;'Airport (international)'!$E522</f>
        <v>Infrastructure - Type</v>
      </c>
      <c r="D103" s="785" t="s">
        <v>94</v>
      </c>
    </row>
    <row r="104" spans="2:4" ht="30.75" thickBot="1" x14ac:dyDescent="0.3">
      <c r="B104" s="790" t="str">
        <f>'Airport (international)'!B527</f>
        <v>AP88030</v>
      </c>
      <c r="C104" s="739" t="str">
        <f>'Airport (international)'!$D$524&amp;" - "&amp;'Airport (international)'!$E527</f>
        <v>Topography - Type</v>
      </c>
      <c r="D104" s="785" t="s">
        <v>95</v>
      </c>
    </row>
    <row r="105" spans="2:4" x14ac:dyDescent="0.25">
      <c r="B105" s="821" t="s">
        <v>96</v>
      </c>
      <c r="C105" s="822"/>
      <c r="D105" s="823"/>
    </row>
    <row r="106" spans="2:4" x14ac:dyDescent="0.25">
      <c r="B106" s="780" t="s">
        <v>23</v>
      </c>
      <c r="C106" s="769" t="s">
        <v>85</v>
      </c>
      <c r="D106" s="781" t="s">
        <v>62</v>
      </c>
    </row>
    <row r="107" spans="2:4" ht="45" x14ac:dyDescent="0.25">
      <c r="B107" s="782" t="str">
        <f>Obstacle!B6</f>
        <v>OB01030</v>
      </c>
      <c r="C107" s="746" t="str">
        <f>Obstacle!$D$3&amp;" - "&amp;Obstacle!$E6</f>
        <v>Obstacle - Geometry type</v>
      </c>
      <c r="D107" s="783" t="s">
        <v>97</v>
      </c>
    </row>
    <row r="108" spans="2:4" x14ac:dyDescent="0.25">
      <c r="B108" s="784" t="str">
        <f>Obstacle!B20</f>
        <v>OB01070</v>
      </c>
      <c r="C108" s="746" t="str">
        <f>Obstacle!$D$3&amp;" - "&amp;Obstacle!$E20</f>
        <v>Obstacle - Type</v>
      </c>
      <c r="D108" s="785" t="str">
        <f>CodeListAIXM</f>
        <v>according to AIXM 5.1 specification</v>
      </c>
    </row>
    <row r="109" spans="2:4" ht="75" x14ac:dyDescent="0.25">
      <c r="B109" s="784" t="str">
        <f>Obstacle!B23</f>
        <v>OB01082</v>
      </c>
      <c r="C109" s="746" t="str">
        <f>Obstacle!$D$3&amp;" - "&amp;Obstacle!$E21&amp;" - "&amp;Obstacle!$F23</f>
        <v>Obstacle - Construction - Status</v>
      </c>
      <c r="D109" s="785" t="s">
        <v>98</v>
      </c>
    </row>
    <row r="110" spans="2:4" ht="60" x14ac:dyDescent="0.25">
      <c r="B110" s="784" t="str">
        <f>Obstacle!B27</f>
        <v>OB01111</v>
      </c>
      <c r="C110" s="746" t="str">
        <f>Obstacle!$D$3&amp;" - "&amp;Obstacle!$E26&amp;" - "&amp;Obstacle!$F27</f>
        <v>Obstacle - Lighting - Type</v>
      </c>
      <c r="D110" s="785" t="s">
        <v>99</v>
      </c>
    </row>
    <row r="111" spans="2:4" x14ac:dyDescent="0.25">
      <c r="B111" s="784" t="str">
        <f>Obstacle!B28</f>
        <v>OB01112</v>
      </c>
      <c r="C111" s="746" t="str">
        <f>Obstacle!$D$3&amp;" - "&amp;Obstacle!$E26&amp;" - "&amp;Obstacle!$F28</f>
        <v>Obstacle - Lighting - Colour</v>
      </c>
      <c r="D111" s="805" t="str">
        <f>CodeListAIXM</f>
        <v>according to AIXM 5.1 specification</v>
      </c>
    </row>
    <row r="112" spans="2:4" ht="30" x14ac:dyDescent="0.25">
      <c r="B112" s="784" t="str">
        <f>Obstacle!B29</f>
        <v>OB01113</v>
      </c>
      <c r="C112" s="746" t="str">
        <f>Obstacle!$D$3&amp;" - "&amp;Obstacle!$E26&amp;" - "&amp;Obstacle!$F29</f>
        <v>Obstacle - Lighting - Synchronised</v>
      </c>
      <c r="D112" s="785" t="str">
        <f>CodelistYesNo</f>
        <v>yes,
no</v>
      </c>
    </row>
    <row r="113" spans="2:4" x14ac:dyDescent="0.25">
      <c r="B113" s="784" t="str">
        <f>Obstacle!B31</f>
        <v>OB01121</v>
      </c>
      <c r="C113" s="746" t="str">
        <f>Obstacle!$D$3&amp;" - "&amp;Obstacle!$E30&amp;" - "&amp;Obstacle!$F31</f>
        <v>Obstacle - Marking - Type</v>
      </c>
      <c r="D113" s="805" t="str">
        <f>CodeListAIXM</f>
        <v>according to AIXM 5.1 specification</v>
      </c>
    </row>
    <row r="114" spans="2:4" x14ac:dyDescent="0.25">
      <c r="B114" s="784" t="str">
        <f>Obstacle!B32</f>
        <v>OB01122</v>
      </c>
      <c r="C114" s="746" t="str">
        <f>Obstacle!$D$3&amp;" - "&amp;Obstacle!$E30&amp;" - "&amp;Obstacle!$F32</f>
        <v>Obstacle - Marking - Colour</v>
      </c>
      <c r="D114" s="805" t="str">
        <f>CodeListAIXM</f>
        <v>according to AIXM 5.1 specification</v>
      </c>
    </row>
    <row r="115" spans="2:4" ht="30" x14ac:dyDescent="0.25">
      <c r="B115" s="784" t="str">
        <f>Obstacle!B35</f>
        <v>OB01150</v>
      </c>
      <c r="C115" s="746" t="str">
        <f>Obstacle!$D$3&amp;" - "&amp;Obstacle!$E35</f>
        <v>Obstacle - DQR compliance</v>
      </c>
      <c r="D115" s="785" t="str">
        <f>CodelistYesNo</f>
        <v>yes,
no</v>
      </c>
    </row>
    <row r="116" spans="2:4" ht="165" x14ac:dyDescent="0.25">
      <c r="B116" s="784" t="str">
        <f>Obstacle!B37</f>
        <v>OB01161</v>
      </c>
      <c r="C116" s="746" t="str">
        <f>Obstacle!$D$3&amp;" - "&amp;Obstacle!$E36&amp;" - "&amp;Obstacle!$F37</f>
        <v>Obstacle - Authority - Bewilligende Behörde</v>
      </c>
      <c r="D116" s="785" t="s">
        <v>100</v>
      </c>
    </row>
    <row r="117" spans="2:4" ht="105" x14ac:dyDescent="0.25">
      <c r="B117" s="784" t="str">
        <f>Obstacle!B38</f>
        <v>OB01162</v>
      </c>
      <c r="C117" s="746" t="str">
        <f>Obstacle!$D$3&amp;" - "&amp;Obstacle!$E36&amp;" - "&amp;Obstacle!$F38</f>
        <v>Obstacle - Authority - Hindernisdefinition gemäß LFG</v>
      </c>
      <c r="D117" s="785" t="s">
        <v>101</v>
      </c>
    </row>
    <row r="118" spans="2:4" x14ac:dyDescent="0.25">
      <c r="B118" s="784" t="str">
        <f>Obstacle!B41</f>
        <v>OB01181</v>
      </c>
      <c r="C118" s="746" t="str">
        <f>Obstacle!$D$3&amp;" - "&amp;Obstacle!$E40&amp;" - "&amp;Obstacle!$F41</f>
        <v>Obstacle - Geographical area - Bundesland</v>
      </c>
      <c r="D118" s="805" t="s">
        <v>102</v>
      </c>
    </row>
    <row r="119" spans="2:4" x14ac:dyDescent="0.25">
      <c r="B119" s="784" t="str">
        <f>Obstacle!B42</f>
        <v>OB01182</v>
      </c>
      <c r="C119" s="746" t="str">
        <f>Obstacle!$D$3&amp;" - "&amp;Obstacle!$E40&amp;" - "&amp;Obstacle!$F42</f>
        <v>Obstacle - Geographical area - Bezirk</v>
      </c>
      <c r="D119" s="805" t="s">
        <v>102</v>
      </c>
    </row>
    <row r="120" spans="2:4" ht="30" x14ac:dyDescent="0.25">
      <c r="B120" s="784" t="str">
        <f>Obstacle!B43</f>
        <v>OB01190</v>
      </c>
      <c r="C120" s="746" t="str">
        <f>Obstacle!$D$3&amp;" - "&amp;Obstacle!$E43</f>
        <v>Obstacle - Mobile</v>
      </c>
      <c r="D120" s="785" t="str">
        <f>CodelistYesNo</f>
        <v>yes,
no</v>
      </c>
    </row>
    <row r="121" spans="2:4" ht="30.75" thickBot="1" x14ac:dyDescent="0.3">
      <c r="B121" s="786" t="str">
        <f>Obstacle!B44</f>
        <v>OB01200</v>
      </c>
      <c r="C121" s="792" t="str">
        <f>Obstacle!$D$3&amp;" - "&amp;Obstacle!$E44</f>
        <v>Obstacle - Frangible</v>
      </c>
      <c r="D121" s="791" t="str">
        <f>CodelistYesNo</f>
        <v>yes,
no</v>
      </c>
    </row>
  </sheetData>
  <mergeCells count="12">
    <mergeCell ref="B105:D105"/>
    <mergeCell ref="B32:C32"/>
    <mergeCell ref="B2:D2"/>
    <mergeCell ref="B12:C12"/>
    <mergeCell ref="B5:D5"/>
    <mergeCell ref="B8:D8"/>
    <mergeCell ref="C10:D10"/>
    <mergeCell ref="C9:D9"/>
    <mergeCell ref="B33:D33"/>
    <mergeCell ref="B42:D42"/>
    <mergeCell ref="B7:C7"/>
    <mergeCell ref="B4:C4"/>
  </mergeCells>
  <pageMargins left="0.7" right="0.7" top="0.75" bottom="0.75" header="0.3" footer="0.3"/>
  <ignoredErrors>
    <ignoredError sqref="D58 D63 D73 D97 D112"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CF3EC-511A-4494-A5DE-B4B14273AB35}">
  <dimension ref="B2:R530"/>
  <sheetViews>
    <sheetView showGridLines="0" tabSelected="1" workbookViewId="0">
      <pane xSplit="6" ySplit="2" topLeftCell="G3" activePane="bottomRight" state="frozen"/>
      <selection pane="topRight" activeCell="F1" sqref="F1"/>
      <selection pane="bottomLeft" activeCell="A3" sqref="A3"/>
      <selection pane="bottomRight"/>
    </sheetView>
  </sheetViews>
  <sheetFormatPr baseColWidth="10" defaultColWidth="11.42578125" defaultRowHeight="15" x14ac:dyDescent="0.25"/>
  <cols>
    <col min="1" max="1" width="2.5703125" style="40" customWidth="1"/>
    <col min="2" max="2" width="9.7109375" style="38" customWidth="1"/>
    <col min="3" max="3" width="5.7109375" style="38" customWidth="1"/>
    <col min="4" max="4" width="20.5703125" style="39" customWidth="1"/>
    <col min="5" max="5" width="19.5703125" style="39" customWidth="1"/>
    <col min="6" max="6" width="19" style="39" customWidth="1"/>
    <col min="7" max="7" width="9.140625" style="38" customWidth="1"/>
    <col min="8" max="8" width="54.85546875" style="39" customWidth="1"/>
    <col min="9" max="9" width="20" style="40" customWidth="1"/>
    <col min="10" max="10" width="18.5703125" style="40" customWidth="1"/>
    <col min="11" max="13" width="11.42578125" style="38"/>
    <col min="14" max="14" width="18.5703125" style="38" customWidth="1"/>
    <col min="15" max="15" width="7.140625" style="38" customWidth="1"/>
    <col min="16" max="16" width="19.42578125" style="40" customWidth="1"/>
    <col min="17" max="17" width="15.140625" style="40" customWidth="1"/>
    <col min="18" max="18" width="13.140625" style="40" bestFit="1" customWidth="1"/>
    <col min="19" max="16384" width="11.42578125" style="40"/>
  </cols>
  <sheetData>
    <row r="2" spans="2:18" x14ac:dyDescent="0.25">
      <c r="B2" s="583" t="s">
        <v>23</v>
      </c>
      <c r="C2" s="687" t="s">
        <v>103</v>
      </c>
      <c r="D2" s="434" t="s">
        <v>3</v>
      </c>
      <c r="E2" s="156" t="s">
        <v>29</v>
      </c>
      <c r="F2" s="435" t="s">
        <v>31</v>
      </c>
      <c r="G2" s="155" t="s">
        <v>33</v>
      </c>
      <c r="H2" s="156" t="s">
        <v>21</v>
      </c>
      <c r="I2" s="157" t="s">
        <v>37</v>
      </c>
      <c r="J2" s="158" t="s">
        <v>39</v>
      </c>
      <c r="K2" s="436" t="s">
        <v>41</v>
      </c>
      <c r="L2" s="437" t="s">
        <v>43</v>
      </c>
      <c r="M2" s="716" t="s">
        <v>45</v>
      </c>
      <c r="N2" s="437" t="s">
        <v>48</v>
      </c>
      <c r="O2" s="438" t="s">
        <v>50</v>
      </c>
      <c r="P2" s="439" t="s">
        <v>53</v>
      </c>
      <c r="Q2" s="440" t="s">
        <v>55</v>
      </c>
      <c r="R2" s="441" t="s">
        <v>57</v>
      </c>
    </row>
    <row r="3" spans="2:18" ht="36" x14ac:dyDescent="0.25">
      <c r="B3" s="79" t="s">
        <v>104</v>
      </c>
      <c r="C3" s="491"/>
      <c r="D3" s="336" t="s">
        <v>105</v>
      </c>
      <c r="E3" s="45"/>
      <c r="F3" s="140"/>
      <c r="G3" s="132"/>
      <c r="H3" s="52" t="s">
        <v>106</v>
      </c>
      <c r="I3" s="47"/>
      <c r="J3" s="53"/>
      <c r="K3" s="46"/>
      <c r="L3" s="48"/>
      <c r="M3" s="48"/>
      <c r="N3" s="48"/>
      <c r="O3" s="49"/>
      <c r="P3" s="50"/>
      <c r="Q3" s="47"/>
      <c r="R3" s="53"/>
    </row>
    <row r="4" spans="2:18" x14ac:dyDescent="0.25">
      <c r="B4" s="54" t="s">
        <v>107</v>
      </c>
      <c r="C4" s="567"/>
      <c r="D4" s="181"/>
      <c r="E4" s="10" t="s">
        <v>108</v>
      </c>
      <c r="F4" s="20"/>
      <c r="G4" s="133"/>
      <c r="H4" s="13" t="s">
        <v>109</v>
      </c>
      <c r="I4" s="14"/>
      <c r="J4" s="55"/>
      <c r="K4" s="12"/>
      <c r="L4" s="17"/>
      <c r="M4" s="17"/>
      <c r="N4" s="17"/>
      <c r="O4" s="18"/>
      <c r="P4" s="19"/>
      <c r="Q4" s="14"/>
      <c r="R4" s="55"/>
    </row>
    <row r="5" spans="2:18" ht="45" customHeight="1" x14ac:dyDescent="0.25">
      <c r="B5" s="54" t="s">
        <v>110</v>
      </c>
      <c r="C5" s="567"/>
      <c r="D5" s="380"/>
      <c r="E5" s="10"/>
      <c r="F5" s="20" t="s">
        <v>111</v>
      </c>
      <c r="G5" s="133" t="s">
        <v>112</v>
      </c>
      <c r="H5" s="13" t="s">
        <v>113</v>
      </c>
      <c r="I5" s="13" t="s">
        <v>114</v>
      </c>
      <c r="J5" s="101" t="s">
        <v>115</v>
      </c>
      <c r="K5" s="12"/>
      <c r="L5" s="17"/>
      <c r="M5" s="17"/>
      <c r="N5" s="17"/>
      <c r="O5" s="117" t="s">
        <v>116</v>
      </c>
      <c r="P5" s="878" t="s">
        <v>117</v>
      </c>
      <c r="Q5" s="891" t="s">
        <v>118</v>
      </c>
      <c r="R5" s="866"/>
    </row>
    <row r="6" spans="2:18" ht="24" x14ac:dyDescent="0.25">
      <c r="B6" s="54" t="s">
        <v>119</v>
      </c>
      <c r="C6" s="567"/>
      <c r="D6" s="380"/>
      <c r="E6" s="10"/>
      <c r="F6" s="20" t="s">
        <v>120</v>
      </c>
      <c r="G6" s="133" t="s">
        <v>112</v>
      </c>
      <c r="H6" s="13" t="s">
        <v>121</v>
      </c>
      <c r="I6" s="13" t="s">
        <v>114</v>
      </c>
      <c r="J6" s="55" t="s">
        <v>122</v>
      </c>
      <c r="K6" s="12"/>
      <c r="L6" s="17"/>
      <c r="M6" s="17"/>
      <c r="N6" s="17"/>
      <c r="O6" s="18" t="s">
        <v>123</v>
      </c>
      <c r="P6" s="880"/>
      <c r="Q6" s="929"/>
      <c r="R6" s="868"/>
    </row>
    <row r="7" spans="2:18" ht="15" customHeight="1" x14ac:dyDescent="0.25">
      <c r="B7" s="56" t="s">
        <v>124</v>
      </c>
      <c r="C7" s="719" t="s">
        <v>125</v>
      </c>
      <c r="D7" s="381"/>
      <c r="E7" s="21"/>
      <c r="F7" s="141" t="s">
        <v>126</v>
      </c>
      <c r="G7" s="94" t="s">
        <v>112</v>
      </c>
      <c r="H7" s="410" t="s">
        <v>127</v>
      </c>
      <c r="I7" s="24"/>
      <c r="J7" s="57" t="s">
        <v>128</v>
      </c>
      <c r="K7" s="22"/>
      <c r="L7" s="25"/>
      <c r="M7" s="25"/>
      <c r="N7" s="25"/>
      <c r="O7" s="26" t="s">
        <v>128</v>
      </c>
      <c r="P7" s="27" t="s">
        <v>128</v>
      </c>
      <c r="Q7" s="24"/>
      <c r="R7" s="57"/>
    </row>
    <row r="8" spans="2:18" ht="225" customHeight="1" x14ac:dyDescent="0.25">
      <c r="B8" s="54" t="s">
        <v>129</v>
      </c>
      <c r="C8" s="567"/>
      <c r="D8" s="380"/>
      <c r="E8" s="10" t="s">
        <v>61</v>
      </c>
      <c r="F8" s="20"/>
      <c r="G8" s="133" t="s">
        <v>112</v>
      </c>
      <c r="H8" s="13" t="s">
        <v>130</v>
      </c>
      <c r="I8" s="14"/>
      <c r="J8" s="101" t="s">
        <v>131</v>
      </c>
      <c r="K8" s="12"/>
      <c r="L8" s="17"/>
      <c r="M8" s="17"/>
      <c r="N8" s="17"/>
      <c r="O8" s="117" t="s">
        <v>116</v>
      </c>
      <c r="P8" s="19" t="s">
        <v>117</v>
      </c>
      <c r="Q8" s="14" t="s">
        <v>118</v>
      </c>
      <c r="R8" s="55"/>
    </row>
    <row r="9" spans="2:18" ht="210" customHeight="1" x14ac:dyDescent="0.25">
      <c r="B9" s="625" t="s">
        <v>132</v>
      </c>
      <c r="C9" s="569"/>
      <c r="D9" s="380"/>
      <c r="E9" s="10" t="s">
        <v>133</v>
      </c>
      <c r="F9" s="20"/>
      <c r="G9" s="133" t="s">
        <v>112</v>
      </c>
      <c r="H9" s="13" t="s">
        <v>134</v>
      </c>
      <c r="I9" s="14"/>
      <c r="J9" s="101" t="s">
        <v>135</v>
      </c>
      <c r="K9" s="12"/>
      <c r="L9" s="17"/>
      <c r="M9" s="17"/>
      <c r="N9" s="17"/>
      <c r="O9" s="18" t="s">
        <v>123</v>
      </c>
      <c r="P9" s="19" t="s">
        <v>117</v>
      </c>
      <c r="Q9" s="14" t="s">
        <v>118</v>
      </c>
      <c r="R9" s="55"/>
    </row>
    <row r="10" spans="2:18" ht="30" x14ac:dyDescent="0.25">
      <c r="B10" s="389" t="s">
        <v>136</v>
      </c>
      <c r="C10" s="691" t="s">
        <v>137</v>
      </c>
      <c r="E10" s="714" t="s">
        <v>33</v>
      </c>
      <c r="F10" s="20"/>
      <c r="G10" s="806" t="str">
        <f>HYPERLINK("#APType","Code list")</f>
        <v>Code list</v>
      </c>
      <c r="H10" s="195" t="s">
        <v>138</v>
      </c>
      <c r="I10" s="14"/>
      <c r="J10" s="101" t="s">
        <v>139</v>
      </c>
      <c r="K10" s="12"/>
      <c r="L10" s="17"/>
      <c r="M10" s="17"/>
      <c r="N10" s="17"/>
      <c r="O10" s="117" t="s">
        <v>116</v>
      </c>
      <c r="P10" s="19" t="s">
        <v>117</v>
      </c>
      <c r="Q10" s="14" t="s">
        <v>118</v>
      </c>
      <c r="R10" s="55"/>
    </row>
    <row r="11" spans="2:18" ht="30" x14ac:dyDescent="0.25">
      <c r="B11" s="626" t="s">
        <v>140</v>
      </c>
      <c r="C11" s="570"/>
      <c r="D11" s="380"/>
      <c r="E11" s="10" t="s">
        <v>141</v>
      </c>
      <c r="F11" s="20"/>
      <c r="G11" s="133"/>
      <c r="H11" s="10"/>
      <c r="I11" s="14"/>
      <c r="J11" s="55"/>
      <c r="K11" s="12"/>
      <c r="L11" s="17"/>
      <c r="M11" s="17"/>
      <c r="N11" s="17"/>
      <c r="O11" s="18"/>
      <c r="P11" s="878" t="s">
        <v>117</v>
      </c>
      <c r="Q11" s="863" t="s">
        <v>118</v>
      </c>
      <c r="R11" s="866"/>
    </row>
    <row r="12" spans="2:18" ht="30" x14ac:dyDescent="0.25">
      <c r="B12" s="54" t="s">
        <v>142</v>
      </c>
      <c r="C12" s="567"/>
      <c r="D12" s="380"/>
      <c r="E12" s="10"/>
      <c r="F12" s="20" t="s">
        <v>143</v>
      </c>
      <c r="G12" s="807" t="str">
        <f>HYPERLINK("#APIntNat","Code list")</f>
        <v>Code list</v>
      </c>
      <c r="H12" s="13" t="s">
        <v>144</v>
      </c>
      <c r="I12" s="14"/>
      <c r="J12" s="55" t="s">
        <v>145</v>
      </c>
      <c r="K12" s="12"/>
      <c r="L12" s="17"/>
      <c r="M12" s="17"/>
      <c r="N12" s="17"/>
      <c r="O12" s="18" t="s">
        <v>123</v>
      </c>
      <c r="P12" s="879"/>
      <c r="Q12" s="864"/>
      <c r="R12" s="867"/>
    </row>
    <row r="13" spans="2:18" ht="45" x14ac:dyDescent="0.25">
      <c r="B13" s="54" t="s">
        <v>146</v>
      </c>
      <c r="C13" s="567"/>
      <c r="D13" s="380"/>
      <c r="E13" s="10"/>
      <c r="F13" s="20" t="s">
        <v>147</v>
      </c>
      <c r="G13" s="807" t="str">
        <f>HYPERLINK("#APIFRVFR","Code list")</f>
        <v>Code list</v>
      </c>
      <c r="H13" s="13" t="s">
        <v>148</v>
      </c>
      <c r="I13" s="14"/>
      <c r="J13" s="101" t="s">
        <v>149</v>
      </c>
      <c r="K13" s="12"/>
      <c r="L13" s="17"/>
      <c r="M13" s="17"/>
      <c r="N13" s="17"/>
      <c r="O13" s="18" t="s">
        <v>123</v>
      </c>
      <c r="P13" s="879"/>
      <c r="Q13" s="864"/>
      <c r="R13" s="867"/>
    </row>
    <row r="14" spans="2:18" ht="30" customHeight="1" x14ac:dyDescent="0.25">
      <c r="B14" s="54" t="s">
        <v>150</v>
      </c>
      <c r="C14" s="715" t="s">
        <v>151</v>
      </c>
      <c r="D14" s="380"/>
      <c r="E14" s="10"/>
      <c r="F14" s="379" t="s">
        <v>152</v>
      </c>
      <c r="G14" s="807" t="str">
        <f>HYPERLINK("#APSchedule","Code list")</f>
        <v>Code list</v>
      </c>
      <c r="H14" s="195" t="s">
        <v>153</v>
      </c>
      <c r="I14" s="14"/>
      <c r="J14" s="55" t="s">
        <v>145</v>
      </c>
      <c r="K14" s="12"/>
      <c r="L14" s="17"/>
      <c r="M14" s="17"/>
      <c r="N14" s="17"/>
      <c r="O14" s="18" t="s">
        <v>123</v>
      </c>
      <c r="P14" s="879"/>
      <c r="Q14" s="864"/>
      <c r="R14" s="867"/>
    </row>
    <row r="15" spans="2:18" ht="24" x14ac:dyDescent="0.25">
      <c r="B15" s="54" t="s">
        <v>154</v>
      </c>
      <c r="C15" s="715" t="s">
        <v>155</v>
      </c>
      <c r="D15" s="380"/>
      <c r="E15" s="10"/>
      <c r="F15" s="20" t="s">
        <v>156</v>
      </c>
      <c r="G15" s="807" t="str">
        <f>HYPERLINK("#APCivMil","Code list")</f>
        <v>Code list</v>
      </c>
      <c r="H15" s="195" t="s">
        <v>157</v>
      </c>
      <c r="I15" s="14"/>
      <c r="J15" s="55" t="s">
        <v>145</v>
      </c>
      <c r="K15" s="12"/>
      <c r="L15" s="17"/>
      <c r="M15" s="17"/>
      <c r="N15" s="17"/>
      <c r="O15" s="18" t="s">
        <v>123</v>
      </c>
      <c r="P15" s="879"/>
      <c r="Q15" s="864"/>
      <c r="R15" s="867"/>
    </row>
    <row r="16" spans="2:18" ht="30" x14ac:dyDescent="0.25">
      <c r="B16" s="54" t="s">
        <v>158</v>
      </c>
      <c r="C16" s="567"/>
      <c r="D16" s="380"/>
      <c r="E16" s="10"/>
      <c r="F16" s="20" t="s">
        <v>159</v>
      </c>
      <c r="G16" s="133" t="s">
        <v>112</v>
      </c>
      <c r="H16" s="13" t="s">
        <v>160</v>
      </c>
      <c r="I16" s="14"/>
      <c r="J16" s="101" t="s">
        <v>161</v>
      </c>
      <c r="K16" s="12"/>
      <c r="L16" s="17"/>
      <c r="M16" s="17"/>
      <c r="N16" s="17"/>
      <c r="O16" s="18" t="s">
        <v>123</v>
      </c>
      <c r="P16" s="880"/>
      <c r="Q16" s="865"/>
      <c r="R16" s="868"/>
    </row>
    <row r="17" spans="2:18" ht="24" x14ac:dyDescent="0.25">
      <c r="B17" s="54" t="s">
        <v>162</v>
      </c>
      <c r="C17" s="567"/>
      <c r="D17" s="380"/>
      <c r="E17" s="10" t="s">
        <v>163</v>
      </c>
      <c r="F17" s="20"/>
      <c r="G17" s="133" t="s">
        <v>112</v>
      </c>
      <c r="H17" s="13" t="s">
        <v>164</v>
      </c>
      <c r="I17" s="24"/>
      <c r="J17" s="55" t="s">
        <v>165</v>
      </c>
      <c r="K17" s="22"/>
      <c r="L17" s="25"/>
      <c r="M17" s="25"/>
      <c r="N17" s="25"/>
      <c r="O17" s="18" t="s">
        <v>123</v>
      </c>
      <c r="P17" s="19" t="s">
        <v>117</v>
      </c>
      <c r="Q17" s="14" t="s">
        <v>118</v>
      </c>
      <c r="R17" s="55"/>
    </row>
    <row r="18" spans="2:18" ht="30" customHeight="1" x14ac:dyDescent="0.25">
      <c r="B18" s="679" t="s">
        <v>166</v>
      </c>
      <c r="C18" s="567"/>
      <c r="D18" s="382"/>
      <c r="E18" s="28" t="s">
        <v>167</v>
      </c>
      <c r="F18" s="32"/>
      <c r="G18" s="134" t="s">
        <v>112</v>
      </c>
      <c r="H18" s="30" t="s">
        <v>168</v>
      </c>
      <c r="I18" s="31"/>
      <c r="J18" s="135" t="s">
        <v>169</v>
      </c>
      <c r="K18" s="29"/>
      <c r="L18" s="33"/>
      <c r="M18" s="33"/>
      <c r="N18" s="33"/>
      <c r="O18" s="34" t="s">
        <v>123</v>
      </c>
      <c r="P18" s="35" t="s">
        <v>117</v>
      </c>
      <c r="Q18" s="31" t="s">
        <v>118</v>
      </c>
      <c r="R18" s="58"/>
    </row>
    <row r="19" spans="2:18" x14ac:dyDescent="0.25">
      <c r="B19" s="389" t="s">
        <v>170</v>
      </c>
      <c r="C19" s="691" t="s">
        <v>171</v>
      </c>
      <c r="D19" s="380"/>
      <c r="E19" s="36" t="s">
        <v>172</v>
      </c>
      <c r="F19" s="20"/>
      <c r="G19" s="136"/>
      <c r="H19" s="195" t="s">
        <v>173</v>
      </c>
      <c r="I19" s="14"/>
      <c r="J19" s="55"/>
      <c r="K19" s="12"/>
      <c r="L19" s="17"/>
      <c r="M19" s="17"/>
      <c r="N19" s="17"/>
      <c r="O19" s="18"/>
      <c r="P19" s="878" t="s">
        <v>117</v>
      </c>
      <c r="Q19" s="863"/>
      <c r="R19" s="866"/>
    </row>
    <row r="20" spans="2:18" ht="30" x14ac:dyDescent="0.25">
      <c r="B20" s="54" t="s">
        <v>174</v>
      </c>
      <c r="C20" s="567"/>
      <c r="D20" s="380"/>
      <c r="E20" s="10"/>
      <c r="F20" s="20" t="s">
        <v>175</v>
      </c>
      <c r="G20" s="133" t="s">
        <v>112</v>
      </c>
      <c r="H20" s="13" t="s">
        <v>176</v>
      </c>
      <c r="I20" s="14"/>
      <c r="J20" s="101" t="s">
        <v>177</v>
      </c>
      <c r="K20" s="12"/>
      <c r="L20" s="17"/>
      <c r="M20" s="17"/>
      <c r="N20" s="17"/>
      <c r="O20" s="18" t="s">
        <v>123</v>
      </c>
      <c r="P20" s="879"/>
      <c r="Q20" s="864"/>
      <c r="R20" s="867"/>
    </row>
    <row r="21" spans="2:18" ht="24" x14ac:dyDescent="0.25">
      <c r="B21" s="54" t="s">
        <v>178</v>
      </c>
      <c r="C21" s="567"/>
      <c r="D21" s="380"/>
      <c r="E21" s="10"/>
      <c r="F21" s="20" t="s">
        <v>179</v>
      </c>
      <c r="G21" s="133" t="s">
        <v>9</v>
      </c>
      <c r="H21" s="13" t="s">
        <v>180</v>
      </c>
      <c r="I21" s="14"/>
      <c r="J21" s="55" t="s">
        <v>181</v>
      </c>
      <c r="K21" s="12"/>
      <c r="L21" s="17"/>
      <c r="M21" s="17"/>
      <c r="N21" s="17"/>
      <c r="O21" s="18" t="s">
        <v>123</v>
      </c>
      <c r="P21" s="879"/>
      <c r="Q21" s="864"/>
      <c r="R21" s="867"/>
    </row>
    <row r="22" spans="2:18" ht="30" x14ac:dyDescent="0.25">
      <c r="B22" s="54" t="s">
        <v>182</v>
      </c>
      <c r="C22" s="567"/>
      <c r="D22" s="380"/>
      <c r="E22" s="10"/>
      <c r="F22" s="20" t="s">
        <v>183</v>
      </c>
      <c r="G22" s="133" t="s">
        <v>9</v>
      </c>
      <c r="H22" s="13" t="s">
        <v>184</v>
      </c>
      <c r="I22" s="14"/>
      <c r="J22" s="55" t="s">
        <v>181</v>
      </c>
      <c r="K22" s="12"/>
      <c r="L22" s="17"/>
      <c r="M22" s="17"/>
      <c r="N22" s="17"/>
      <c r="O22" s="18" t="s">
        <v>123</v>
      </c>
      <c r="P22" s="880"/>
      <c r="Q22" s="865"/>
      <c r="R22" s="868"/>
    </row>
    <row r="23" spans="2:18" x14ac:dyDescent="0.25">
      <c r="B23" s="54" t="s">
        <v>185</v>
      </c>
      <c r="C23" s="567"/>
      <c r="D23" s="380"/>
      <c r="E23" s="10" t="s">
        <v>186</v>
      </c>
      <c r="F23" s="20"/>
      <c r="G23" s="133"/>
      <c r="H23" s="10"/>
      <c r="I23" s="14"/>
      <c r="J23" s="55"/>
      <c r="K23" s="12"/>
      <c r="L23" s="17"/>
      <c r="M23" s="17"/>
      <c r="N23" s="17"/>
      <c r="O23" s="18"/>
      <c r="P23" s="878" t="s">
        <v>118</v>
      </c>
      <c r="Q23" s="863" t="s">
        <v>187</v>
      </c>
      <c r="R23" s="866" t="s">
        <v>117</v>
      </c>
    </row>
    <row r="24" spans="2:18" ht="90" x14ac:dyDescent="0.25">
      <c r="B24" s="54" t="s">
        <v>188</v>
      </c>
      <c r="C24" s="567"/>
      <c r="D24" s="380"/>
      <c r="E24" s="10"/>
      <c r="F24" s="20" t="s">
        <v>189</v>
      </c>
      <c r="G24" s="133" t="s">
        <v>189</v>
      </c>
      <c r="H24" s="13" t="s">
        <v>190</v>
      </c>
      <c r="I24" s="14"/>
      <c r="J24" s="101" t="s">
        <v>191</v>
      </c>
      <c r="K24" s="12" t="s">
        <v>192</v>
      </c>
      <c r="L24" s="17" t="s">
        <v>193</v>
      </c>
      <c r="M24" s="12" t="s">
        <v>194</v>
      </c>
      <c r="N24" s="17" t="s">
        <v>195</v>
      </c>
      <c r="O24" s="18" t="s">
        <v>196</v>
      </c>
      <c r="P24" s="879"/>
      <c r="Q24" s="864"/>
      <c r="R24" s="867"/>
    </row>
    <row r="25" spans="2:18" ht="15" customHeight="1" x14ac:dyDescent="0.25">
      <c r="B25" s="54" t="s">
        <v>197</v>
      </c>
      <c r="C25" s="567"/>
      <c r="D25" s="380"/>
      <c r="E25" s="10"/>
      <c r="F25" s="20" t="s">
        <v>198</v>
      </c>
      <c r="G25" s="133" t="s">
        <v>199</v>
      </c>
      <c r="H25" s="13" t="s">
        <v>200</v>
      </c>
      <c r="I25" s="13" t="s">
        <v>201</v>
      </c>
      <c r="J25" s="55" t="s">
        <v>202</v>
      </c>
      <c r="K25" s="12" t="s">
        <v>192</v>
      </c>
      <c r="L25" s="17" t="s">
        <v>193</v>
      </c>
      <c r="M25" s="12" t="s">
        <v>194</v>
      </c>
      <c r="N25" s="17" t="s">
        <v>195</v>
      </c>
      <c r="O25" s="18" t="s">
        <v>196</v>
      </c>
      <c r="P25" s="880"/>
      <c r="Q25" s="865"/>
      <c r="R25" s="868"/>
    </row>
    <row r="26" spans="2:18" x14ac:dyDescent="0.25">
      <c r="B26" s="389" t="s">
        <v>203</v>
      </c>
      <c r="C26" s="691" t="s">
        <v>171</v>
      </c>
      <c r="D26" s="380"/>
      <c r="E26" s="36" t="s">
        <v>204</v>
      </c>
      <c r="F26" s="20"/>
      <c r="G26" s="133"/>
      <c r="H26" s="10"/>
      <c r="I26" s="14"/>
      <c r="J26" s="858" t="s">
        <v>205</v>
      </c>
      <c r="K26" s="12"/>
      <c r="L26" s="17"/>
      <c r="M26" s="17"/>
      <c r="N26" s="17"/>
      <c r="O26" s="18"/>
      <c r="P26" s="878" t="s">
        <v>206</v>
      </c>
      <c r="Q26" s="863" t="s">
        <v>118</v>
      </c>
      <c r="R26" s="866" t="s">
        <v>117</v>
      </c>
    </row>
    <row r="27" spans="2:18" ht="36" x14ac:dyDescent="0.25">
      <c r="B27" s="54" t="s">
        <v>207</v>
      </c>
      <c r="C27" s="567"/>
      <c r="D27" s="380"/>
      <c r="E27" s="10"/>
      <c r="F27" s="20" t="s">
        <v>208</v>
      </c>
      <c r="G27" s="133" t="s">
        <v>209</v>
      </c>
      <c r="H27" s="13" t="s">
        <v>210</v>
      </c>
      <c r="I27" s="14"/>
      <c r="J27" s="867"/>
      <c r="K27" s="12"/>
      <c r="L27" s="17"/>
      <c r="M27" s="12" t="s">
        <v>211</v>
      </c>
      <c r="N27" s="17"/>
      <c r="O27" s="18" t="s">
        <v>123</v>
      </c>
      <c r="P27" s="879"/>
      <c r="Q27" s="864"/>
      <c r="R27" s="867"/>
    </row>
    <row r="28" spans="2:18" ht="30" x14ac:dyDescent="0.25">
      <c r="B28" s="54" t="s">
        <v>212</v>
      </c>
      <c r="C28" s="567"/>
      <c r="D28" s="380"/>
      <c r="E28" s="10"/>
      <c r="F28" s="20" t="s">
        <v>213</v>
      </c>
      <c r="G28" s="133" t="s">
        <v>209</v>
      </c>
      <c r="H28" s="13" t="s">
        <v>214</v>
      </c>
      <c r="I28" s="14"/>
      <c r="J28" s="868"/>
      <c r="K28" s="12"/>
      <c r="L28" s="17" t="s">
        <v>215</v>
      </c>
      <c r="M28" s="12" t="s">
        <v>211</v>
      </c>
      <c r="N28" s="17"/>
      <c r="O28" s="18" t="s">
        <v>123</v>
      </c>
      <c r="P28" s="880"/>
      <c r="Q28" s="865"/>
      <c r="R28" s="868"/>
    </row>
    <row r="29" spans="2:18" x14ac:dyDescent="0.25">
      <c r="B29" s="54" t="s">
        <v>216</v>
      </c>
      <c r="C29" s="567"/>
      <c r="D29" s="380"/>
      <c r="E29" s="10" t="s">
        <v>217</v>
      </c>
      <c r="F29" s="20"/>
      <c r="G29" s="133"/>
      <c r="H29" s="13" t="s">
        <v>218</v>
      </c>
      <c r="I29" s="14"/>
      <c r="J29" s="858" t="s">
        <v>219</v>
      </c>
      <c r="K29" s="12"/>
      <c r="L29" s="17"/>
      <c r="M29" s="17"/>
      <c r="N29" s="17"/>
      <c r="O29" s="18"/>
      <c r="P29" s="878" t="s">
        <v>220</v>
      </c>
      <c r="Q29" s="863" t="s">
        <v>221</v>
      </c>
      <c r="R29" s="866"/>
    </row>
    <row r="30" spans="2:18" ht="60" customHeight="1" x14ac:dyDescent="0.25">
      <c r="B30" s="54" t="s">
        <v>222</v>
      </c>
      <c r="C30" s="691" t="s">
        <v>223</v>
      </c>
      <c r="D30" s="380"/>
      <c r="E30" s="10"/>
      <c r="F30" s="20" t="s">
        <v>224</v>
      </c>
      <c r="G30" s="133" t="s">
        <v>224</v>
      </c>
      <c r="H30" s="13" t="s">
        <v>225</v>
      </c>
      <c r="I30" s="14"/>
      <c r="J30" s="867"/>
      <c r="K30" s="12" t="s">
        <v>192</v>
      </c>
      <c r="L30" s="37" t="s">
        <v>226</v>
      </c>
      <c r="M30" s="12" t="s">
        <v>227</v>
      </c>
      <c r="N30" s="37" t="s">
        <v>228</v>
      </c>
      <c r="O30" s="18" t="s">
        <v>229</v>
      </c>
      <c r="P30" s="879"/>
      <c r="Q30" s="864"/>
      <c r="R30" s="867"/>
    </row>
    <row r="31" spans="2:18" ht="60" customHeight="1" x14ac:dyDescent="0.25">
      <c r="B31" s="54" t="s">
        <v>230</v>
      </c>
      <c r="C31" s="567"/>
      <c r="D31" s="380"/>
      <c r="E31" s="10"/>
      <c r="F31" s="20" t="s">
        <v>9</v>
      </c>
      <c r="G31" s="133" t="s">
        <v>9</v>
      </c>
      <c r="H31" s="13" t="s">
        <v>231</v>
      </c>
      <c r="I31" s="14"/>
      <c r="J31" s="867"/>
      <c r="K31" s="12"/>
      <c r="L31" s="17"/>
      <c r="M31" s="17"/>
      <c r="N31" s="17"/>
      <c r="O31" s="18" t="s">
        <v>229</v>
      </c>
      <c r="P31" s="879"/>
      <c r="Q31" s="864"/>
      <c r="R31" s="867"/>
    </row>
    <row r="32" spans="2:18" ht="60" customHeight="1" x14ac:dyDescent="0.25">
      <c r="B32" s="54" t="s">
        <v>232</v>
      </c>
      <c r="C32" s="567"/>
      <c r="D32" s="380"/>
      <c r="E32" s="10"/>
      <c r="F32" s="20" t="s">
        <v>233</v>
      </c>
      <c r="G32" s="133" t="s">
        <v>209</v>
      </c>
      <c r="H32" s="13" t="s">
        <v>234</v>
      </c>
      <c r="I32" s="14"/>
      <c r="J32" s="868"/>
      <c r="K32" s="12"/>
      <c r="L32" s="17"/>
      <c r="M32" s="12" t="s">
        <v>227</v>
      </c>
      <c r="N32" s="17"/>
      <c r="O32" s="18" t="s">
        <v>229</v>
      </c>
      <c r="P32" s="880"/>
      <c r="Q32" s="865"/>
      <c r="R32" s="868"/>
    </row>
    <row r="33" spans="2:18" x14ac:dyDescent="0.25">
      <c r="B33" s="54" t="s">
        <v>235</v>
      </c>
      <c r="C33" s="567"/>
      <c r="D33" s="380"/>
      <c r="E33" s="10" t="s">
        <v>236</v>
      </c>
      <c r="F33" s="20"/>
      <c r="G33" s="133"/>
      <c r="H33" s="13" t="s">
        <v>237</v>
      </c>
      <c r="I33" s="14"/>
      <c r="J33" s="55"/>
      <c r="K33" s="12"/>
      <c r="L33" s="17"/>
      <c r="M33" s="17"/>
      <c r="N33" s="17"/>
      <c r="O33" s="18"/>
      <c r="P33" s="878" t="s">
        <v>118</v>
      </c>
      <c r="Q33" s="863" t="s">
        <v>187</v>
      </c>
      <c r="R33" s="866" t="s">
        <v>117</v>
      </c>
    </row>
    <row r="34" spans="2:18" ht="75" x14ac:dyDescent="0.25">
      <c r="B34" s="54" t="s">
        <v>238</v>
      </c>
      <c r="C34" s="567"/>
      <c r="D34" s="380" t="s">
        <v>239</v>
      </c>
      <c r="E34" s="10" t="s">
        <v>239</v>
      </c>
      <c r="F34" s="20" t="s">
        <v>240</v>
      </c>
      <c r="G34" s="133" t="s">
        <v>241</v>
      </c>
      <c r="H34" s="13" t="s">
        <v>242</v>
      </c>
      <c r="I34" s="14" t="s">
        <v>239</v>
      </c>
      <c r="J34" s="101" t="s">
        <v>243</v>
      </c>
      <c r="K34" s="12" t="s">
        <v>244</v>
      </c>
      <c r="L34" s="17" t="s">
        <v>245</v>
      </c>
      <c r="M34" s="12" t="s">
        <v>246</v>
      </c>
      <c r="N34" s="17" t="s">
        <v>247</v>
      </c>
      <c r="O34" s="18" t="s">
        <v>196</v>
      </c>
      <c r="P34" s="879"/>
      <c r="Q34" s="864"/>
      <c r="R34" s="867"/>
    </row>
    <row r="35" spans="2:18" x14ac:dyDescent="0.25">
      <c r="B35" s="54" t="s">
        <v>248</v>
      </c>
      <c r="C35" s="567"/>
      <c r="D35" s="383" t="s">
        <v>239</v>
      </c>
      <c r="E35" s="10" t="s">
        <v>239</v>
      </c>
      <c r="F35" s="20" t="s">
        <v>249</v>
      </c>
      <c r="G35" s="133" t="s">
        <v>112</v>
      </c>
      <c r="H35" s="13" t="s">
        <v>250</v>
      </c>
      <c r="I35" s="14" t="s">
        <v>239</v>
      </c>
      <c r="J35" s="55" t="s">
        <v>251</v>
      </c>
      <c r="K35" s="12" t="s">
        <v>239</v>
      </c>
      <c r="L35" s="17" t="s">
        <v>239</v>
      </c>
      <c r="M35" s="17" t="s">
        <v>239</v>
      </c>
      <c r="N35" s="17" t="s">
        <v>239</v>
      </c>
      <c r="O35" s="18" t="s">
        <v>123</v>
      </c>
      <c r="P35" s="879"/>
      <c r="Q35" s="864"/>
      <c r="R35" s="867"/>
    </row>
    <row r="36" spans="2:18" ht="24" x14ac:dyDescent="0.25">
      <c r="B36" s="54" t="s">
        <v>252</v>
      </c>
      <c r="C36" s="567"/>
      <c r="D36" s="380" t="s">
        <v>239</v>
      </c>
      <c r="E36" s="10" t="s">
        <v>239</v>
      </c>
      <c r="F36" s="20" t="s">
        <v>253</v>
      </c>
      <c r="G36" s="133" t="s">
        <v>112</v>
      </c>
      <c r="H36" s="13" t="s">
        <v>254</v>
      </c>
      <c r="I36" s="14" t="s">
        <v>239</v>
      </c>
      <c r="J36" s="55" t="s">
        <v>255</v>
      </c>
      <c r="K36" s="12" t="s">
        <v>239</v>
      </c>
      <c r="L36" s="17" t="s">
        <v>239</v>
      </c>
      <c r="M36" s="17" t="s">
        <v>239</v>
      </c>
      <c r="N36" s="17" t="s">
        <v>239</v>
      </c>
      <c r="O36" s="18" t="s">
        <v>123</v>
      </c>
      <c r="P36" s="879"/>
      <c r="Q36" s="864"/>
      <c r="R36" s="867"/>
    </row>
    <row r="37" spans="2:18" ht="24" x14ac:dyDescent="0.25">
      <c r="B37" s="625" t="s">
        <v>256</v>
      </c>
      <c r="C37" s="648"/>
      <c r="D37" s="380" t="s">
        <v>239</v>
      </c>
      <c r="E37" s="122" t="s">
        <v>239</v>
      </c>
      <c r="F37" s="142" t="s">
        <v>257</v>
      </c>
      <c r="G37" s="137" t="s">
        <v>257</v>
      </c>
      <c r="H37" s="124" t="s">
        <v>258</v>
      </c>
      <c r="I37" s="105" t="s">
        <v>239</v>
      </c>
      <c r="J37" s="127" t="s">
        <v>255</v>
      </c>
      <c r="K37" s="123" t="s">
        <v>239</v>
      </c>
      <c r="L37" s="107" t="s">
        <v>239</v>
      </c>
      <c r="M37" s="107" t="s">
        <v>239</v>
      </c>
      <c r="N37" s="107" t="s">
        <v>239</v>
      </c>
      <c r="O37" s="125" t="s">
        <v>123</v>
      </c>
      <c r="P37" s="880"/>
      <c r="Q37" s="865"/>
      <c r="R37" s="868"/>
    </row>
    <row r="38" spans="2:18" ht="24" x14ac:dyDescent="0.25">
      <c r="B38" s="389" t="s">
        <v>259</v>
      </c>
      <c r="C38" s="691" t="s">
        <v>137</v>
      </c>
      <c r="D38" s="380"/>
      <c r="E38" s="36" t="s">
        <v>260</v>
      </c>
      <c r="F38" s="142"/>
      <c r="G38" s="365" t="s">
        <v>261</v>
      </c>
      <c r="H38" s="195" t="s">
        <v>262</v>
      </c>
      <c r="I38" s="105"/>
      <c r="J38" s="127" t="s">
        <v>263</v>
      </c>
      <c r="K38" s="123"/>
      <c r="L38" s="107"/>
      <c r="M38" s="107"/>
      <c r="N38" s="107"/>
      <c r="O38" s="125" t="s">
        <v>123</v>
      </c>
      <c r="P38" s="126" t="s">
        <v>118</v>
      </c>
      <c r="Q38" s="105"/>
      <c r="R38" s="127" t="s">
        <v>117</v>
      </c>
    </row>
    <row r="39" spans="2:18" ht="15" customHeight="1" x14ac:dyDescent="0.25">
      <c r="B39" s="389" t="s">
        <v>264</v>
      </c>
      <c r="C39" s="691" t="s">
        <v>137</v>
      </c>
      <c r="D39" s="347"/>
      <c r="E39" s="374" t="s">
        <v>265</v>
      </c>
      <c r="F39" s="143"/>
      <c r="G39" s="631"/>
      <c r="H39" s="375" t="s">
        <v>266</v>
      </c>
      <c r="I39" s="129"/>
      <c r="J39" s="431"/>
      <c r="K39" s="368"/>
      <c r="L39" s="432"/>
      <c r="M39" s="432"/>
      <c r="N39" s="432"/>
      <c r="O39" s="130"/>
      <c r="P39" s="131"/>
      <c r="Q39" s="129"/>
      <c r="R39" s="431"/>
    </row>
    <row r="40" spans="2:18" ht="15" customHeight="1" x14ac:dyDescent="0.25">
      <c r="B40" s="502" t="s">
        <v>267</v>
      </c>
      <c r="C40" s="691" t="s">
        <v>137</v>
      </c>
      <c r="D40" s="347"/>
      <c r="E40" s="377"/>
      <c r="F40" s="379" t="s">
        <v>260</v>
      </c>
      <c r="G40" s="365" t="s">
        <v>268</v>
      </c>
      <c r="H40" s="378" t="s">
        <v>269</v>
      </c>
      <c r="I40" s="129"/>
      <c r="J40" s="431" t="s">
        <v>270</v>
      </c>
      <c r="K40" s="368"/>
      <c r="L40" s="432"/>
      <c r="M40" s="432"/>
      <c r="N40" s="432"/>
      <c r="O40" s="369" t="s">
        <v>123</v>
      </c>
      <c r="P40" s="126" t="s">
        <v>118</v>
      </c>
      <c r="Q40" s="105"/>
      <c r="R40" s="127" t="s">
        <v>117</v>
      </c>
    </row>
    <row r="41" spans="2:18" ht="30" x14ac:dyDescent="0.25">
      <c r="B41" s="502" t="s">
        <v>271</v>
      </c>
      <c r="C41" s="691" t="s">
        <v>137</v>
      </c>
      <c r="D41" s="347"/>
      <c r="E41" s="377"/>
      <c r="F41" s="379" t="s">
        <v>272</v>
      </c>
      <c r="G41" s="365" t="s">
        <v>268</v>
      </c>
      <c r="H41" s="378" t="s">
        <v>273</v>
      </c>
      <c r="I41" s="129"/>
      <c r="J41" s="431" t="s">
        <v>274</v>
      </c>
      <c r="K41" s="368"/>
      <c r="L41" s="432"/>
      <c r="M41" s="432"/>
      <c r="N41" s="432"/>
      <c r="O41" s="369" t="s">
        <v>123</v>
      </c>
      <c r="P41" s="126" t="s">
        <v>118</v>
      </c>
      <c r="Q41" s="105"/>
      <c r="R41" s="127" t="s">
        <v>117</v>
      </c>
    </row>
    <row r="42" spans="2:18" ht="15" customHeight="1" x14ac:dyDescent="0.25">
      <c r="B42" s="502" t="s">
        <v>275</v>
      </c>
      <c r="C42" s="691" t="s">
        <v>137</v>
      </c>
      <c r="D42" s="347"/>
      <c r="E42" s="377"/>
      <c r="F42" s="379" t="s">
        <v>276</v>
      </c>
      <c r="G42" s="365" t="s">
        <v>268</v>
      </c>
      <c r="H42" s="378" t="s">
        <v>277</v>
      </c>
      <c r="I42" s="129"/>
      <c r="J42" s="431" t="s">
        <v>278</v>
      </c>
      <c r="K42" s="368"/>
      <c r="L42" s="432"/>
      <c r="M42" s="432"/>
      <c r="N42" s="432"/>
      <c r="O42" s="369" t="s">
        <v>123</v>
      </c>
      <c r="P42" s="126" t="s">
        <v>118</v>
      </c>
      <c r="Q42" s="105"/>
      <c r="R42" s="127" t="s">
        <v>117</v>
      </c>
    </row>
    <row r="43" spans="2:18" x14ac:dyDescent="0.25">
      <c r="B43" s="502" t="s">
        <v>279</v>
      </c>
      <c r="C43" s="691" t="s">
        <v>137</v>
      </c>
      <c r="D43" s="347"/>
      <c r="E43" s="377"/>
      <c r="F43" s="379" t="s">
        <v>280</v>
      </c>
      <c r="G43" s="365" t="s">
        <v>268</v>
      </c>
      <c r="H43" s="378" t="s">
        <v>281</v>
      </c>
      <c r="I43" s="129"/>
      <c r="J43" s="431" t="s">
        <v>282</v>
      </c>
      <c r="K43" s="368"/>
      <c r="L43" s="432"/>
      <c r="M43" s="432"/>
      <c r="N43" s="432"/>
      <c r="O43" s="369" t="s">
        <v>123</v>
      </c>
      <c r="P43" s="131" t="s">
        <v>221</v>
      </c>
      <c r="Q43" s="129"/>
      <c r="R43" s="431"/>
    </row>
    <row r="44" spans="2:18" ht="30" x14ac:dyDescent="0.25">
      <c r="B44" s="502" t="s">
        <v>283</v>
      </c>
      <c r="C44" s="691" t="s">
        <v>137</v>
      </c>
      <c r="D44" s="347"/>
      <c r="E44" s="377"/>
      <c r="F44" s="379" t="s">
        <v>284</v>
      </c>
      <c r="G44" s="365" t="s">
        <v>268</v>
      </c>
      <c r="H44" s="378" t="s">
        <v>285</v>
      </c>
      <c r="I44" s="129"/>
      <c r="J44" s="431" t="s">
        <v>286</v>
      </c>
      <c r="K44" s="368"/>
      <c r="L44" s="432"/>
      <c r="M44" s="432"/>
      <c r="N44" s="432"/>
      <c r="O44" s="369" t="s">
        <v>123</v>
      </c>
      <c r="P44" s="131" t="s">
        <v>221</v>
      </c>
      <c r="Q44" s="129"/>
      <c r="R44" s="431"/>
    </row>
    <row r="45" spans="2:18" x14ac:dyDescent="0.25">
      <c r="B45" s="502" t="s">
        <v>287</v>
      </c>
      <c r="C45" s="691" t="s">
        <v>137</v>
      </c>
      <c r="D45" s="347"/>
      <c r="E45" s="377"/>
      <c r="F45" s="379" t="s">
        <v>288</v>
      </c>
      <c r="G45" s="365" t="s">
        <v>268</v>
      </c>
      <c r="H45" s="378" t="s">
        <v>289</v>
      </c>
      <c r="I45" s="129"/>
      <c r="J45" s="431" t="s">
        <v>290</v>
      </c>
      <c r="K45" s="368"/>
      <c r="L45" s="432"/>
      <c r="M45" s="432"/>
      <c r="N45" s="432"/>
      <c r="O45" s="369" t="s">
        <v>123</v>
      </c>
      <c r="P45" s="131" t="s">
        <v>206</v>
      </c>
      <c r="Q45" s="129"/>
      <c r="R45" s="431"/>
    </row>
    <row r="46" spans="2:18" x14ac:dyDescent="0.25">
      <c r="B46" s="502" t="s">
        <v>291</v>
      </c>
      <c r="C46" s="691" t="s">
        <v>137</v>
      </c>
      <c r="D46" s="347"/>
      <c r="E46" s="377"/>
      <c r="F46" s="379" t="s">
        <v>292</v>
      </c>
      <c r="G46" s="365" t="s">
        <v>268</v>
      </c>
      <c r="H46" s="378" t="s">
        <v>293</v>
      </c>
      <c r="I46" s="129"/>
      <c r="J46" s="431" t="s">
        <v>294</v>
      </c>
      <c r="K46" s="368"/>
      <c r="L46" s="432"/>
      <c r="M46" s="432"/>
      <c r="N46" s="432"/>
      <c r="O46" s="369" t="s">
        <v>123</v>
      </c>
      <c r="P46" s="131" t="s">
        <v>295</v>
      </c>
      <c r="Q46" s="129" t="s">
        <v>296</v>
      </c>
      <c r="R46" s="431"/>
    </row>
    <row r="47" spans="2:18" x14ac:dyDescent="0.25">
      <c r="B47" s="502" t="s">
        <v>297</v>
      </c>
      <c r="C47" s="691" t="s">
        <v>137</v>
      </c>
      <c r="D47" s="347"/>
      <c r="E47" s="377"/>
      <c r="F47" s="379" t="s">
        <v>298</v>
      </c>
      <c r="G47" s="365" t="s">
        <v>268</v>
      </c>
      <c r="H47" s="378" t="s">
        <v>299</v>
      </c>
      <c r="I47" s="129"/>
      <c r="J47" s="431" t="s">
        <v>300</v>
      </c>
      <c r="K47" s="368"/>
      <c r="L47" s="432"/>
      <c r="M47" s="432"/>
      <c r="N47" s="432"/>
      <c r="O47" s="369" t="s">
        <v>123</v>
      </c>
      <c r="P47" s="126" t="s">
        <v>118</v>
      </c>
      <c r="Q47" s="105"/>
      <c r="R47" s="127" t="s">
        <v>117</v>
      </c>
    </row>
    <row r="48" spans="2:18" x14ac:dyDescent="0.25">
      <c r="B48" s="502" t="s">
        <v>301</v>
      </c>
      <c r="C48" s="691" t="s">
        <v>137</v>
      </c>
      <c r="D48" s="347"/>
      <c r="E48" s="377"/>
      <c r="F48" s="379" t="s">
        <v>302</v>
      </c>
      <c r="G48" s="365" t="s">
        <v>268</v>
      </c>
      <c r="H48" s="378" t="s">
        <v>303</v>
      </c>
      <c r="I48" s="129"/>
      <c r="J48" s="431" t="s">
        <v>304</v>
      </c>
      <c r="K48" s="368"/>
      <c r="L48" s="432"/>
      <c r="M48" s="432"/>
      <c r="N48" s="432"/>
      <c r="O48" s="369" t="s">
        <v>123</v>
      </c>
      <c r="P48" s="126" t="s">
        <v>118</v>
      </c>
      <c r="Q48" s="105"/>
      <c r="R48" s="127" t="s">
        <v>117</v>
      </c>
    </row>
    <row r="49" spans="2:18" x14ac:dyDescent="0.25">
      <c r="B49" s="502" t="s">
        <v>305</v>
      </c>
      <c r="C49" s="691" t="s">
        <v>137</v>
      </c>
      <c r="D49" s="347"/>
      <c r="E49" s="377"/>
      <c r="F49" s="379" t="s">
        <v>306</v>
      </c>
      <c r="G49" s="365" t="s">
        <v>268</v>
      </c>
      <c r="H49" s="378" t="s">
        <v>307</v>
      </c>
      <c r="I49" s="129"/>
      <c r="J49" s="431" t="s">
        <v>308</v>
      </c>
      <c r="K49" s="368"/>
      <c r="L49" s="432"/>
      <c r="M49" s="432"/>
      <c r="N49" s="432"/>
      <c r="O49" s="369" t="s">
        <v>123</v>
      </c>
      <c r="P49" s="126" t="s">
        <v>118</v>
      </c>
      <c r="Q49" s="105"/>
      <c r="R49" s="127" t="s">
        <v>117</v>
      </c>
    </row>
    <row r="50" spans="2:18" x14ac:dyDescent="0.25">
      <c r="B50" s="502" t="s">
        <v>309</v>
      </c>
      <c r="C50" s="691" t="s">
        <v>137</v>
      </c>
      <c r="D50" s="347"/>
      <c r="E50" s="377"/>
      <c r="F50" s="379" t="s">
        <v>310</v>
      </c>
      <c r="G50" s="365" t="s">
        <v>268</v>
      </c>
      <c r="H50" s="378" t="s">
        <v>311</v>
      </c>
      <c r="I50" s="129"/>
      <c r="J50" s="431" t="s">
        <v>312</v>
      </c>
      <c r="K50" s="368"/>
      <c r="L50" s="432"/>
      <c r="M50" s="432"/>
      <c r="N50" s="432"/>
      <c r="O50" s="369" t="s">
        <v>123</v>
      </c>
      <c r="P50" s="126" t="s">
        <v>118</v>
      </c>
      <c r="Q50" s="105"/>
      <c r="R50" s="127" t="s">
        <v>117</v>
      </c>
    </row>
    <row r="51" spans="2:18" ht="60" x14ac:dyDescent="0.25">
      <c r="B51" s="502" t="s">
        <v>313</v>
      </c>
      <c r="C51" s="691" t="s">
        <v>137</v>
      </c>
      <c r="D51" s="347"/>
      <c r="E51" s="377"/>
      <c r="F51" s="379" t="s">
        <v>314</v>
      </c>
      <c r="G51" s="365" t="s">
        <v>112</v>
      </c>
      <c r="H51" s="378" t="s">
        <v>315</v>
      </c>
      <c r="I51" s="129"/>
      <c r="J51" s="431" t="s">
        <v>316</v>
      </c>
      <c r="K51" s="368"/>
      <c r="L51" s="432"/>
      <c r="M51" s="432"/>
      <c r="N51" s="432"/>
      <c r="O51" s="369" t="s">
        <v>123</v>
      </c>
      <c r="P51" s="347" t="s">
        <v>317</v>
      </c>
      <c r="Q51" s="129"/>
      <c r="R51" s="127" t="s">
        <v>117</v>
      </c>
    </row>
    <row r="52" spans="2:18" ht="30" x14ac:dyDescent="0.25">
      <c r="B52" s="502" t="s">
        <v>318</v>
      </c>
      <c r="C52" s="691" t="s">
        <v>319</v>
      </c>
      <c r="D52" s="347"/>
      <c r="E52" s="667" t="s">
        <v>320</v>
      </c>
      <c r="F52" s="143"/>
      <c r="G52" s="631"/>
      <c r="H52" s="668" t="s">
        <v>321</v>
      </c>
      <c r="I52" s="131"/>
      <c r="J52" s="431"/>
      <c r="K52" s="368"/>
      <c r="L52" s="432"/>
      <c r="M52" s="432"/>
      <c r="N52" s="432"/>
      <c r="O52" s="130"/>
      <c r="P52" s="910" t="s">
        <v>118</v>
      </c>
      <c r="Q52" s="911" t="s">
        <v>187</v>
      </c>
      <c r="R52" s="912" t="s">
        <v>117</v>
      </c>
    </row>
    <row r="53" spans="2:18" x14ac:dyDescent="0.25">
      <c r="B53" s="389" t="s">
        <v>322</v>
      </c>
      <c r="C53" s="691" t="s">
        <v>319</v>
      </c>
      <c r="D53" s="347"/>
      <c r="E53" s="128"/>
      <c r="F53" s="147" t="s">
        <v>323</v>
      </c>
      <c r="G53" s="162" t="s">
        <v>324</v>
      </c>
      <c r="H53" s="376" t="s">
        <v>325</v>
      </c>
      <c r="I53" s="129"/>
      <c r="J53" s="152" t="s">
        <v>326</v>
      </c>
      <c r="K53" s="123"/>
      <c r="L53" s="17"/>
      <c r="M53" s="17" t="s">
        <v>327</v>
      </c>
      <c r="N53" s="123"/>
      <c r="O53" s="130" t="s">
        <v>196</v>
      </c>
      <c r="P53" s="913"/>
      <c r="Q53" s="872"/>
      <c r="R53" s="873"/>
    </row>
    <row r="54" spans="2:18" ht="30" x14ac:dyDescent="0.25">
      <c r="B54" s="389" t="s">
        <v>328</v>
      </c>
      <c r="C54" s="691" t="s">
        <v>137</v>
      </c>
      <c r="D54" s="361"/>
      <c r="E54" s="159" t="s">
        <v>329</v>
      </c>
      <c r="F54" s="653"/>
      <c r="G54" s="630"/>
      <c r="H54" s="194" t="s">
        <v>330</v>
      </c>
      <c r="I54" s="119"/>
      <c r="J54" s="656"/>
      <c r="K54" s="153"/>
      <c r="L54" s="416"/>
      <c r="M54" s="153"/>
      <c r="N54" s="153"/>
      <c r="O54" s="120"/>
      <c r="P54" s="910" t="s">
        <v>118</v>
      </c>
      <c r="Q54" s="911" t="s">
        <v>187</v>
      </c>
      <c r="R54" s="912" t="s">
        <v>117</v>
      </c>
    </row>
    <row r="55" spans="2:18" ht="60" x14ac:dyDescent="0.25">
      <c r="B55" s="389" t="s">
        <v>331</v>
      </c>
      <c r="C55" s="691" t="s">
        <v>137</v>
      </c>
      <c r="D55" s="380"/>
      <c r="E55" s="149"/>
      <c r="F55" s="160" t="s">
        <v>323</v>
      </c>
      <c r="G55" s="163" t="s">
        <v>324</v>
      </c>
      <c r="H55" s="194" t="s">
        <v>332</v>
      </c>
      <c r="I55" s="150"/>
      <c r="J55" s="445" t="s">
        <v>333</v>
      </c>
      <c r="K55" s="123"/>
      <c r="L55" s="17"/>
      <c r="M55" s="17" t="s">
        <v>327</v>
      </c>
      <c r="N55" s="328"/>
      <c r="O55" s="151" t="s">
        <v>196</v>
      </c>
      <c r="P55" s="879"/>
      <c r="Q55" s="864"/>
      <c r="R55" s="867"/>
    </row>
    <row r="56" spans="2:18" ht="30" x14ac:dyDescent="0.25">
      <c r="B56" s="389" t="s">
        <v>334</v>
      </c>
      <c r="C56" s="691" t="s">
        <v>137</v>
      </c>
      <c r="D56" s="347"/>
      <c r="E56" s="128"/>
      <c r="F56" s="367" t="s">
        <v>314</v>
      </c>
      <c r="G56" s="363" t="s">
        <v>112</v>
      </c>
      <c r="H56" s="364" t="s">
        <v>335</v>
      </c>
      <c r="I56" s="129"/>
      <c r="J56" s="657" t="s">
        <v>128</v>
      </c>
      <c r="K56" s="368"/>
      <c r="L56" s="432"/>
      <c r="M56" s="368"/>
      <c r="N56" s="368"/>
      <c r="O56" s="369" t="s">
        <v>336</v>
      </c>
      <c r="P56" s="913"/>
      <c r="Q56" s="872"/>
      <c r="R56" s="873"/>
    </row>
    <row r="57" spans="2:18" ht="60" x14ac:dyDescent="0.25">
      <c r="B57" s="389" t="s">
        <v>337</v>
      </c>
      <c r="C57" s="691" t="s">
        <v>137</v>
      </c>
      <c r="D57" s="682"/>
      <c r="E57" s="403" t="s">
        <v>338</v>
      </c>
      <c r="F57" s="404"/>
      <c r="G57" s="808" t="str">
        <f>HYPERLINK("#APStatus","Code list")</f>
        <v>Code list</v>
      </c>
      <c r="H57" s="405" t="s">
        <v>339</v>
      </c>
      <c r="I57" s="129"/>
      <c r="J57" s="445" t="s">
        <v>340</v>
      </c>
      <c r="K57" s="271"/>
      <c r="L57" s="658"/>
      <c r="M57" s="658"/>
      <c r="N57" s="658"/>
      <c r="O57" s="412" t="s">
        <v>123</v>
      </c>
      <c r="P57" s="126" t="s">
        <v>118</v>
      </c>
      <c r="Q57" s="105" t="s">
        <v>187</v>
      </c>
      <c r="R57" s="127" t="s">
        <v>117</v>
      </c>
    </row>
    <row r="58" spans="2:18" ht="75" x14ac:dyDescent="0.25">
      <c r="B58" s="524" t="s">
        <v>341</v>
      </c>
      <c r="C58" s="693" t="s">
        <v>137</v>
      </c>
      <c r="D58" s="373"/>
      <c r="E58" s="372" t="s">
        <v>314</v>
      </c>
      <c r="F58" s="92"/>
      <c r="G58" s="164" t="s">
        <v>112</v>
      </c>
      <c r="H58" s="370" t="s">
        <v>342</v>
      </c>
      <c r="I58" s="138"/>
      <c r="J58" s="411" t="s">
        <v>343</v>
      </c>
      <c r="K58" s="154"/>
      <c r="L58" s="642"/>
      <c r="M58" s="154"/>
      <c r="N58" s="154"/>
      <c r="O58" s="172" t="s">
        <v>123</v>
      </c>
      <c r="P58" s="373" t="s">
        <v>344</v>
      </c>
      <c r="Q58" s="138"/>
      <c r="R58" s="139" t="s">
        <v>117</v>
      </c>
    </row>
    <row r="59" spans="2:18" ht="30" x14ac:dyDescent="0.25">
      <c r="B59" s="145" t="s">
        <v>345</v>
      </c>
      <c r="C59" s="694" t="s">
        <v>125</v>
      </c>
      <c r="D59" s="580" t="s">
        <v>346</v>
      </c>
      <c r="E59" s="69" t="s">
        <v>239</v>
      </c>
      <c r="F59" s="70" t="s">
        <v>239</v>
      </c>
      <c r="G59" s="71" t="s">
        <v>239</v>
      </c>
      <c r="H59" s="72" t="s">
        <v>347</v>
      </c>
      <c r="I59" s="73" t="s">
        <v>239</v>
      </c>
      <c r="J59" s="74" t="s">
        <v>239</v>
      </c>
      <c r="K59" s="75" t="s">
        <v>239</v>
      </c>
      <c r="L59" s="76" t="s">
        <v>239</v>
      </c>
      <c r="M59" s="76" t="s">
        <v>239</v>
      </c>
      <c r="N59" s="76" t="s">
        <v>239</v>
      </c>
      <c r="O59" s="77"/>
      <c r="P59" s="78"/>
      <c r="Q59" s="73"/>
      <c r="R59" s="146"/>
    </row>
    <row r="60" spans="2:18" ht="30" x14ac:dyDescent="0.25">
      <c r="B60" s="54" t="s">
        <v>348</v>
      </c>
      <c r="C60" s="695"/>
      <c r="D60" s="180" t="s">
        <v>239</v>
      </c>
      <c r="E60" s="10" t="s">
        <v>349</v>
      </c>
      <c r="F60" s="11" t="s">
        <v>239</v>
      </c>
      <c r="G60" s="12" t="s">
        <v>112</v>
      </c>
      <c r="H60" s="13" t="s">
        <v>350</v>
      </c>
      <c r="I60" s="14" t="s">
        <v>239</v>
      </c>
      <c r="J60" s="949" t="s">
        <v>351</v>
      </c>
      <c r="K60" s="16" t="s">
        <v>239</v>
      </c>
      <c r="L60" s="17" t="s">
        <v>239</v>
      </c>
      <c r="M60" s="17" t="s">
        <v>239</v>
      </c>
      <c r="N60" s="17" t="s">
        <v>239</v>
      </c>
      <c r="O60" s="18" t="s">
        <v>123</v>
      </c>
      <c r="P60" s="19" t="s">
        <v>118</v>
      </c>
      <c r="Q60" s="10" t="s">
        <v>352</v>
      </c>
      <c r="R60" s="55" t="s">
        <v>117</v>
      </c>
    </row>
    <row r="61" spans="2:18" x14ac:dyDescent="0.25">
      <c r="B61" s="59" t="s">
        <v>353</v>
      </c>
      <c r="C61" s="696"/>
      <c r="D61" s="585" t="s">
        <v>239</v>
      </c>
      <c r="E61" s="51" t="s">
        <v>354</v>
      </c>
      <c r="F61" s="60" t="s">
        <v>239</v>
      </c>
      <c r="G61" s="61" t="s">
        <v>112</v>
      </c>
      <c r="H61" s="62" t="s">
        <v>355</v>
      </c>
      <c r="I61" s="173" t="s">
        <v>114</v>
      </c>
      <c r="J61" s="969"/>
      <c r="K61" s="65"/>
      <c r="L61" s="66"/>
      <c r="M61" s="66"/>
      <c r="N61" s="66"/>
      <c r="O61" s="67" t="s">
        <v>123</v>
      </c>
      <c r="P61" s="90" t="s">
        <v>118</v>
      </c>
      <c r="Q61" s="63" t="s">
        <v>206</v>
      </c>
      <c r="R61" s="68" t="s">
        <v>117</v>
      </c>
    </row>
    <row r="62" spans="2:18" ht="30" x14ac:dyDescent="0.25">
      <c r="B62" s="145" t="s">
        <v>356</v>
      </c>
      <c r="C62" s="694"/>
      <c r="D62" s="580" t="s">
        <v>357</v>
      </c>
      <c r="E62" s="69" t="s">
        <v>239</v>
      </c>
      <c r="F62" s="70" t="s">
        <v>239</v>
      </c>
      <c r="G62" s="71" t="s">
        <v>239</v>
      </c>
      <c r="H62" s="72"/>
      <c r="I62" s="73" t="s">
        <v>239</v>
      </c>
      <c r="J62" s="74" t="s">
        <v>239</v>
      </c>
      <c r="K62" s="75" t="s">
        <v>239</v>
      </c>
      <c r="L62" s="76" t="s">
        <v>239</v>
      </c>
      <c r="M62" s="76" t="s">
        <v>239</v>
      </c>
      <c r="N62" s="76" t="s">
        <v>239</v>
      </c>
      <c r="O62" s="77"/>
      <c r="P62" s="78"/>
      <c r="Q62" s="73"/>
      <c r="R62" s="146"/>
    </row>
    <row r="63" spans="2:18" x14ac:dyDescent="0.25">
      <c r="B63" s="54" t="s">
        <v>358</v>
      </c>
      <c r="C63" s="695"/>
      <c r="D63" s="180" t="s">
        <v>239</v>
      </c>
      <c r="E63" s="10" t="s">
        <v>359</v>
      </c>
      <c r="F63" s="11" t="s">
        <v>239</v>
      </c>
      <c r="G63" s="12" t="s">
        <v>112</v>
      </c>
      <c r="H63" s="13" t="s">
        <v>360</v>
      </c>
      <c r="I63" s="14" t="s">
        <v>239</v>
      </c>
      <c r="J63" s="949" t="s">
        <v>361</v>
      </c>
      <c r="K63" s="16" t="s">
        <v>239</v>
      </c>
      <c r="L63" s="17" t="s">
        <v>239</v>
      </c>
      <c r="M63" s="17" t="s">
        <v>239</v>
      </c>
      <c r="N63" s="17" t="s">
        <v>239</v>
      </c>
      <c r="O63" s="18" t="s">
        <v>123</v>
      </c>
      <c r="P63" s="878" t="s">
        <v>118</v>
      </c>
      <c r="Q63" s="891"/>
      <c r="R63" s="866" t="s">
        <v>117</v>
      </c>
    </row>
    <row r="64" spans="2:18" x14ac:dyDescent="0.25">
      <c r="B64" s="54" t="s">
        <v>362</v>
      </c>
      <c r="C64" s="695"/>
      <c r="D64" s="180" t="s">
        <v>239</v>
      </c>
      <c r="E64" s="10" t="s">
        <v>363</v>
      </c>
      <c r="F64" s="11" t="s">
        <v>239</v>
      </c>
      <c r="G64" s="12" t="s">
        <v>209</v>
      </c>
      <c r="H64" s="13" t="s">
        <v>364</v>
      </c>
      <c r="I64" s="14"/>
      <c r="J64" s="969"/>
      <c r="K64" s="16"/>
      <c r="L64" s="17"/>
      <c r="M64" s="17"/>
      <c r="N64" s="17"/>
      <c r="O64" s="18" t="s">
        <v>123</v>
      </c>
      <c r="P64" s="886"/>
      <c r="Q64" s="928"/>
      <c r="R64" s="908"/>
    </row>
    <row r="65" spans="2:18" ht="15" customHeight="1" x14ac:dyDescent="0.25">
      <c r="B65" s="79" t="s">
        <v>365</v>
      </c>
      <c r="C65" s="491"/>
      <c r="D65" s="461" t="s">
        <v>366</v>
      </c>
      <c r="E65" s="80" t="s">
        <v>239</v>
      </c>
      <c r="F65" s="81" t="s">
        <v>239</v>
      </c>
      <c r="G65" s="82" t="s">
        <v>239</v>
      </c>
      <c r="H65" s="52" t="s">
        <v>367</v>
      </c>
      <c r="I65" s="83" t="s">
        <v>239</v>
      </c>
      <c r="J65" s="84" t="s">
        <v>239</v>
      </c>
      <c r="K65" s="85" t="s">
        <v>239</v>
      </c>
      <c r="L65" s="86" t="s">
        <v>239</v>
      </c>
      <c r="M65" s="86" t="s">
        <v>239</v>
      </c>
      <c r="N65" s="86" t="s">
        <v>239</v>
      </c>
      <c r="O65" s="87"/>
      <c r="P65" s="88"/>
      <c r="Q65" s="83"/>
      <c r="R65" s="89"/>
    </row>
    <row r="66" spans="2:18" ht="30" x14ac:dyDescent="0.25">
      <c r="B66" s="54" t="s">
        <v>368</v>
      </c>
      <c r="C66" s="695"/>
      <c r="D66" s="180" t="s">
        <v>239</v>
      </c>
      <c r="E66" s="10" t="s">
        <v>349</v>
      </c>
      <c r="F66" s="11" t="s">
        <v>239</v>
      </c>
      <c r="G66" s="12" t="s">
        <v>112</v>
      </c>
      <c r="H66" s="13" t="s">
        <v>369</v>
      </c>
      <c r="I66" s="14" t="s">
        <v>239</v>
      </c>
      <c r="J66" s="949" t="s">
        <v>351</v>
      </c>
      <c r="K66" s="16" t="s">
        <v>239</v>
      </c>
      <c r="L66" s="17" t="s">
        <v>239</v>
      </c>
      <c r="M66" s="17" t="s">
        <v>239</v>
      </c>
      <c r="N66" s="17" t="s">
        <v>239</v>
      </c>
      <c r="O66" s="18" t="s">
        <v>123</v>
      </c>
      <c r="P66" s="19" t="s">
        <v>118</v>
      </c>
      <c r="Q66" s="10" t="s">
        <v>352</v>
      </c>
      <c r="R66" s="55" t="s">
        <v>117</v>
      </c>
    </row>
    <row r="67" spans="2:18" x14ac:dyDescent="0.25">
      <c r="B67" s="59" t="s">
        <v>370</v>
      </c>
      <c r="C67" s="696"/>
      <c r="D67" s="585" t="s">
        <v>239</v>
      </c>
      <c r="E67" s="51" t="s">
        <v>354</v>
      </c>
      <c r="F67" s="60" t="s">
        <v>239</v>
      </c>
      <c r="G67" s="61" t="s">
        <v>112</v>
      </c>
      <c r="H67" s="62" t="s">
        <v>371</v>
      </c>
      <c r="I67" s="173" t="s">
        <v>114</v>
      </c>
      <c r="J67" s="969"/>
      <c r="K67" s="65"/>
      <c r="L67" s="66"/>
      <c r="M67" s="66"/>
      <c r="N67" s="66"/>
      <c r="O67" s="67" t="s">
        <v>123</v>
      </c>
      <c r="P67" s="90" t="s">
        <v>118</v>
      </c>
      <c r="Q67" s="63" t="s">
        <v>206</v>
      </c>
      <c r="R67" s="68" t="s">
        <v>117</v>
      </c>
    </row>
    <row r="68" spans="2:18" ht="45" x14ac:dyDescent="0.25">
      <c r="B68" s="145" t="s">
        <v>372</v>
      </c>
      <c r="C68" s="694"/>
      <c r="D68" s="580" t="s">
        <v>373</v>
      </c>
      <c r="E68" s="69" t="s">
        <v>239</v>
      </c>
      <c r="F68" s="70" t="s">
        <v>239</v>
      </c>
      <c r="G68" s="71" t="s">
        <v>239</v>
      </c>
      <c r="H68" s="72" t="s">
        <v>374</v>
      </c>
      <c r="I68" s="73" t="s">
        <v>239</v>
      </c>
      <c r="J68" s="74" t="s">
        <v>239</v>
      </c>
      <c r="K68" s="75" t="s">
        <v>239</v>
      </c>
      <c r="L68" s="76" t="s">
        <v>239</v>
      </c>
      <c r="M68" s="76" t="s">
        <v>239</v>
      </c>
      <c r="N68" s="76" t="s">
        <v>239</v>
      </c>
      <c r="O68" s="77"/>
      <c r="P68" s="78"/>
      <c r="Q68" s="73"/>
      <c r="R68" s="146"/>
    </row>
    <row r="69" spans="2:18" x14ac:dyDescent="0.25">
      <c r="B69" s="54" t="s">
        <v>375</v>
      </c>
      <c r="C69" s="695"/>
      <c r="D69" s="180" t="s">
        <v>239</v>
      </c>
      <c r="E69" s="10" t="s">
        <v>349</v>
      </c>
      <c r="F69" s="11" t="s">
        <v>239</v>
      </c>
      <c r="G69" s="12" t="s">
        <v>112</v>
      </c>
      <c r="H69" s="13" t="s">
        <v>376</v>
      </c>
      <c r="I69" s="174" t="s">
        <v>114</v>
      </c>
      <c r="J69" s="932" t="s">
        <v>377</v>
      </c>
      <c r="K69" s="16" t="s">
        <v>239</v>
      </c>
      <c r="L69" s="17" t="s">
        <v>239</v>
      </c>
      <c r="M69" s="17" t="s">
        <v>239</v>
      </c>
      <c r="N69" s="17" t="s">
        <v>239</v>
      </c>
      <c r="O69" s="18" t="s">
        <v>123</v>
      </c>
      <c r="P69" s="19" t="s">
        <v>118</v>
      </c>
      <c r="Q69" s="10" t="s">
        <v>187</v>
      </c>
      <c r="R69" s="55" t="s">
        <v>117</v>
      </c>
    </row>
    <row r="70" spans="2:18" x14ac:dyDescent="0.25">
      <c r="B70" s="54" t="s">
        <v>378</v>
      </c>
      <c r="C70" s="695"/>
      <c r="D70" s="180" t="s">
        <v>239</v>
      </c>
      <c r="E70" s="10" t="s">
        <v>359</v>
      </c>
      <c r="F70" s="11" t="s">
        <v>239</v>
      </c>
      <c r="G70" s="12" t="s">
        <v>112</v>
      </c>
      <c r="H70" s="13" t="s">
        <v>379</v>
      </c>
      <c r="I70" s="14" t="s">
        <v>239</v>
      </c>
      <c r="J70" s="933"/>
      <c r="K70" s="16" t="s">
        <v>239</v>
      </c>
      <c r="L70" s="17" t="s">
        <v>239</v>
      </c>
      <c r="M70" s="17" t="s">
        <v>239</v>
      </c>
      <c r="N70" s="17" t="s">
        <v>239</v>
      </c>
      <c r="O70" s="18" t="s">
        <v>123</v>
      </c>
      <c r="P70" s="19" t="s">
        <v>118</v>
      </c>
      <c r="Q70" s="10"/>
      <c r="R70" s="55" t="s">
        <v>117</v>
      </c>
    </row>
    <row r="71" spans="2:18" ht="30" customHeight="1" x14ac:dyDescent="0.25">
      <c r="B71" s="54" t="s">
        <v>380</v>
      </c>
      <c r="C71" s="695"/>
      <c r="D71" s="180" t="s">
        <v>239</v>
      </c>
      <c r="E71" s="10" t="s">
        <v>381</v>
      </c>
      <c r="F71" s="11" t="s">
        <v>239</v>
      </c>
      <c r="G71" s="12" t="s">
        <v>268</v>
      </c>
      <c r="H71" s="13" t="s">
        <v>382</v>
      </c>
      <c r="I71" s="14"/>
      <c r="J71" s="969"/>
      <c r="K71" s="16"/>
      <c r="L71" s="17"/>
      <c r="M71" s="17"/>
      <c r="N71" s="17"/>
      <c r="O71" s="18" t="s">
        <v>123</v>
      </c>
      <c r="P71" s="40" t="s">
        <v>118</v>
      </c>
      <c r="Q71" s="14"/>
      <c r="R71" s="55" t="s">
        <v>117</v>
      </c>
    </row>
    <row r="72" spans="2:18" ht="30" x14ac:dyDescent="0.25">
      <c r="B72" s="79" t="s">
        <v>383</v>
      </c>
      <c r="C72" s="491" t="s">
        <v>155</v>
      </c>
      <c r="D72" s="461" t="s">
        <v>384</v>
      </c>
      <c r="E72" s="80" t="s">
        <v>239</v>
      </c>
      <c r="F72" s="81" t="s">
        <v>239</v>
      </c>
      <c r="G72" s="82" t="s">
        <v>239</v>
      </c>
      <c r="H72" s="52" t="s">
        <v>385</v>
      </c>
      <c r="I72" s="83" t="s">
        <v>239</v>
      </c>
      <c r="J72" s="84" t="s">
        <v>239</v>
      </c>
      <c r="K72" s="85" t="s">
        <v>239</v>
      </c>
      <c r="L72" s="86" t="s">
        <v>239</v>
      </c>
      <c r="M72" s="86" t="s">
        <v>239</v>
      </c>
      <c r="N72" s="86" t="s">
        <v>239</v>
      </c>
      <c r="O72" s="87"/>
      <c r="P72" s="88"/>
      <c r="Q72" s="83"/>
      <c r="R72" s="89"/>
    </row>
    <row r="73" spans="2:18" x14ac:dyDescent="0.25">
      <c r="B73" s="54" t="s">
        <v>386</v>
      </c>
      <c r="C73" s="695"/>
      <c r="D73" s="180" t="s">
        <v>239</v>
      </c>
      <c r="E73" s="10" t="s">
        <v>349</v>
      </c>
      <c r="F73" s="11" t="s">
        <v>239</v>
      </c>
      <c r="G73" s="12" t="s">
        <v>112</v>
      </c>
      <c r="H73" s="13" t="s">
        <v>387</v>
      </c>
      <c r="I73" s="14" t="s">
        <v>239</v>
      </c>
      <c r="J73" s="932" t="s">
        <v>388</v>
      </c>
      <c r="K73" s="16" t="s">
        <v>239</v>
      </c>
      <c r="L73" s="17" t="s">
        <v>239</v>
      </c>
      <c r="M73" s="17" t="s">
        <v>239</v>
      </c>
      <c r="N73" s="17" t="s">
        <v>239</v>
      </c>
      <c r="O73" s="18" t="s">
        <v>123</v>
      </c>
      <c r="P73" s="19" t="s">
        <v>118</v>
      </c>
      <c r="Q73" s="10" t="s">
        <v>187</v>
      </c>
      <c r="R73" s="55" t="s">
        <v>117</v>
      </c>
    </row>
    <row r="74" spans="2:18" x14ac:dyDescent="0.25">
      <c r="B74" s="625" t="s">
        <v>389</v>
      </c>
      <c r="C74" s="688"/>
      <c r="D74" s="462" t="s">
        <v>239</v>
      </c>
      <c r="E74" s="41" t="s">
        <v>354</v>
      </c>
      <c r="F74" s="42" t="s">
        <v>239</v>
      </c>
      <c r="G74" s="477" t="s">
        <v>112</v>
      </c>
      <c r="H74" s="91" t="s">
        <v>390</v>
      </c>
      <c r="I74" s="43"/>
      <c r="J74" s="977"/>
      <c r="K74" s="622"/>
      <c r="L74" s="459"/>
      <c r="M74" s="459"/>
      <c r="N74" s="459"/>
      <c r="O74" s="621" t="s">
        <v>123</v>
      </c>
      <c r="P74" s="40" t="s">
        <v>118</v>
      </c>
      <c r="Q74" s="43"/>
      <c r="R74" s="460" t="s">
        <v>117</v>
      </c>
    </row>
    <row r="75" spans="2:18" ht="45" x14ac:dyDescent="0.25">
      <c r="B75" s="79" t="s">
        <v>391</v>
      </c>
      <c r="C75" s="491" t="s">
        <v>125</v>
      </c>
      <c r="D75" s="461" t="s">
        <v>392</v>
      </c>
      <c r="E75" s="80" t="s">
        <v>239</v>
      </c>
      <c r="F75" s="81" t="s">
        <v>239</v>
      </c>
      <c r="G75" s="82" t="s">
        <v>239</v>
      </c>
      <c r="H75" s="52" t="s">
        <v>393</v>
      </c>
      <c r="I75" s="83" t="s">
        <v>239</v>
      </c>
      <c r="J75" s="84" t="s">
        <v>239</v>
      </c>
      <c r="K75" s="85" t="s">
        <v>239</v>
      </c>
      <c r="L75" s="86" t="s">
        <v>239</v>
      </c>
      <c r="M75" s="86" t="s">
        <v>239</v>
      </c>
      <c r="N75" s="86" t="s">
        <v>239</v>
      </c>
      <c r="O75" s="87"/>
      <c r="P75" s="88"/>
      <c r="Q75" s="83"/>
      <c r="R75" s="89"/>
    </row>
    <row r="76" spans="2:18" ht="45" customHeight="1" x14ac:dyDescent="0.25">
      <c r="B76" s="59" t="s">
        <v>394</v>
      </c>
      <c r="C76" s="696"/>
      <c r="D76" s="585" t="s">
        <v>239</v>
      </c>
      <c r="E76" s="51" t="s">
        <v>349</v>
      </c>
      <c r="F76" s="60" t="s">
        <v>239</v>
      </c>
      <c r="G76" s="61" t="s">
        <v>241</v>
      </c>
      <c r="H76" s="62" t="s">
        <v>395</v>
      </c>
      <c r="I76" s="63" t="s">
        <v>239</v>
      </c>
      <c r="J76" s="92" t="s">
        <v>396</v>
      </c>
      <c r="K76" s="466"/>
      <c r="L76" s="66"/>
      <c r="M76" s="66" t="s">
        <v>327</v>
      </c>
      <c r="N76" s="673"/>
      <c r="O76" s="609" t="s">
        <v>123</v>
      </c>
      <c r="P76" s="811" t="s">
        <v>397</v>
      </c>
      <c r="Q76" s="51" t="s">
        <v>398</v>
      </c>
      <c r="R76" s="68" t="s">
        <v>206</v>
      </c>
    </row>
    <row r="77" spans="2:18" ht="24" x14ac:dyDescent="0.25">
      <c r="B77" s="722" t="s">
        <v>399</v>
      </c>
      <c r="C77" s="708" t="s">
        <v>125</v>
      </c>
      <c r="D77" s="685" t="s">
        <v>400</v>
      </c>
      <c r="E77" s="210" t="s">
        <v>239</v>
      </c>
      <c r="F77" s="741" t="s">
        <v>239</v>
      </c>
      <c r="G77" s="212" t="s">
        <v>239</v>
      </c>
      <c r="H77" s="726" t="s">
        <v>401</v>
      </c>
      <c r="I77" s="73" t="s">
        <v>239</v>
      </c>
      <c r="J77" s="146" t="s">
        <v>239</v>
      </c>
      <c r="K77" s="71" t="s">
        <v>239</v>
      </c>
      <c r="L77" s="76" t="s">
        <v>239</v>
      </c>
      <c r="M77" s="76" t="s">
        <v>239</v>
      </c>
      <c r="N77" s="76" t="s">
        <v>239</v>
      </c>
      <c r="O77" s="77"/>
      <c r="P77" s="78"/>
      <c r="Q77" s="73"/>
      <c r="R77" s="146"/>
    </row>
    <row r="78" spans="2:18" x14ac:dyDescent="0.25">
      <c r="B78" s="56" t="s">
        <v>402</v>
      </c>
      <c r="C78" s="492"/>
      <c r="D78" s="27" t="s">
        <v>239</v>
      </c>
      <c r="E78" s="27" t="s">
        <v>403</v>
      </c>
      <c r="F78" s="104" t="s">
        <v>239</v>
      </c>
      <c r="G78" s="94" t="s">
        <v>112</v>
      </c>
      <c r="H78" s="93" t="s">
        <v>404</v>
      </c>
      <c r="I78" s="14" t="s">
        <v>239</v>
      </c>
      <c r="J78" s="916" t="s">
        <v>128</v>
      </c>
      <c r="K78" s="12" t="s">
        <v>239</v>
      </c>
      <c r="L78" s="17" t="s">
        <v>239</v>
      </c>
      <c r="M78" s="17" t="s">
        <v>239</v>
      </c>
      <c r="N78" s="17" t="s">
        <v>239</v>
      </c>
      <c r="O78" s="26" t="s">
        <v>128</v>
      </c>
      <c r="P78" s="881" t="s">
        <v>128</v>
      </c>
      <c r="Q78" s="847"/>
      <c r="R78" s="850"/>
    </row>
    <row r="79" spans="2:18" x14ac:dyDescent="0.25">
      <c r="B79" s="56" t="s">
        <v>405</v>
      </c>
      <c r="C79" s="492"/>
      <c r="D79" s="27"/>
      <c r="E79" s="27" t="s">
        <v>406</v>
      </c>
      <c r="F79" s="104"/>
      <c r="G79" s="94" t="s">
        <v>209</v>
      </c>
      <c r="H79" s="93" t="s">
        <v>407</v>
      </c>
      <c r="I79" s="14"/>
      <c r="J79" s="917"/>
      <c r="K79" s="12"/>
      <c r="L79" s="17"/>
      <c r="M79" s="17"/>
      <c r="N79" s="17"/>
      <c r="O79" s="26" t="s">
        <v>128</v>
      </c>
      <c r="P79" s="882"/>
      <c r="Q79" s="848"/>
      <c r="R79" s="851"/>
    </row>
    <row r="80" spans="2:18" x14ac:dyDescent="0.25">
      <c r="B80" s="111" t="s">
        <v>408</v>
      </c>
      <c r="C80" s="493"/>
      <c r="D80" s="112"/>
      <c r="E80" s="112" t="s">
        <v>323</v>
      </c>
      <c r="F80" s="113"/>
      <c r="G80" s="114" t="s">
        <v>324</v>
      </c>
      <c r="H80" s="115" t="s">
        <v>409</v>
      </c>
      <c r="I80" s="43"/>
      <c r="J80" s="918"/>
      <c r="K80" s="477"/>
      <c r="L80" s="459"/>
      <c r="M80" s="459"/>
      <c r="N80" s="459"/>
      <c r="O80" s="116" t="s">
        <v>128</v>
      </c>
      <c r="P80" s="883"/>
      <c r="Q80" s="849"/>
      <c r="R80" s="852"/>
    </row>
    <row r="81" spans="2:18" ht="36" x14ac:dyDescent="0.25">
      <c r="B81" s="79" t="s">
        <v>410</v>
      </c>
      <c r="C81" s="491" t="s">
        <v>125</v>
      </c>
      <c r="D81" s="461" t="s">
        <v>411</v>
      </c>
      <c r="E81" s="80" t="s">
        <v>239</v>
      </c>
      <c r="F81" s="81" t="s">
        <v>239</v>
      </c>
      <c r="G81" s="82" t="s">
        <v>239</v>
      </c>
      <c r="H81" s="52" t="s">
        <v>412</v>
      </c>
      <c r="I81" s="83" t="s">
        <v>239</v>
      </c>
      <c r="J81" s="84" t="s">
        <v>239</v>
      </c>
      <c r="K81" s="85" t="s">
        <v>239</v>
      </c>
      <c r="L81" s="86" t="s">
        <v>239</v>
      </c>
      <c r="M81" s="86" t="s">
        <v>239</v>
      </c>
      <c r="N81" s="86" t="s">
        <v>239</v>
      </c>
      <c r="O81" s="87"/>
      <c r="P81" s="88"/>
      <c r="Q81" s="83"/>
      <c r="R81" s="89"/>
    </row>
    <row r="82" spans="2:18" x14ac:dyDescent="0.25">
      <c r="B82" s="165" t="s">
        <v>413</v>
      </c>
      <c r="C82" s="697"/>
      <c r="D82" s="166" t="s">
        <v>239</v>
      </c>
      <c r="E82" s="166" t="s">
        <v>414</v>
      </c>
      <c r="F82" s="167" t="s">
        <v>239</v>
      </c>
      <c r="G82" s="168" t="s">
        <v>112</v>
      </c>
      <c r="H82" s="169" t="s">
        <v>415</v>
      </c>
      <c r="I82" s="170"/>
      <c r="J82" s="978" t="s">
        <v>416</v>
      </c>
      <c r="K82" s="106" t="s">
        <v>239</v>
      </c>
      <c r="L82" s="107" t="s">
        <v>239</v>
      </c>
      <c r="M82" s="107" t="s">
        <v>239</v>
      </c>
      <c r="N82" s="107" t="s">
        <v>239</v>
      </c>
      <c r="O82" s="171" t="s">
        <v>196</v>
      </c>
      <c r="P82" s="919" t="s">
        <v>118</v>
      </c>
      <c r="Q82" s="922" t="s">
        <v>187</v>
      </c>
      <c r="R82" s="925" t="s">
        <v>117</v>
      </c>
    </row>
    <row r="83" spans="2:18" x14ac:dyDescent="0.25">
      <c r="B83" s="626" t="s">
        <v>417</v>
      </c>
      <c r="C83" s="698"/>
      <c r="D83" s="413" t="s">
        <v>239</v>
      </c>
      <c r="E83" s="96" t="s">
        <v>418</v>
      </c>
      <c r="F83" s="97"/>
      <c r="G83" s="604" t="s">
        <v>112</v>
      </c>
      <c r="H83" s="108" t="s">
        <v>419</v>
      </c>
      <c r="I83" s="98" t="s">
        <v>239</v>
      </c>
      <c r="J83" s="979"/>
      <c r="K83" s="623" t="s">
        <v>239</v>
      </c>
      <c r="L83" s="620" t="s">
        <v>239</v>
      </c>
      <c r="M83" s="620" t="s">
        <v>239</v>
      </c>
      <c r="N83" s="620" t="s">
        <v>239</v>
      </c>
      <c r="O83" s="575" t="s">
        <v>196</v>
      </c>
      <c r="P83" s="920"/>
      <c r="Q83" s="923"/>
      <c r="R83" s="926"/>
    </row>
    <row r="84" spans="2:18" x14ac:dyDescent="0.25">
      <c r="B84" s="625" t="s">
        <v>420</v>
      </c>
      <c r="C84" s="688"/>
      <c r="D84" s="462" t="s">
        <v>239</v>
      </c>
      <c r="E84" s="41" t="s">
        <v>421</v>
      </c>
      <c r="F84" s="42" t="s">
        <v>239</v>
      </c>
      <c r="G84" s="477" t="s">
        <v>324</v>
      </c>
      <c r="H84" s="91" t="s">
        <v>422</v>
      </c>
      <c r="I84" s="43"/>
      <c r="J84" s="980"/>
      <c r="K84" s="627"/>
      <c r="L84" s="459"/>
      <c r="M84" s="459" t="s">
        <v>327</v>
      </c>
      <c r="N84" s="474"/>
      <c r="O84" s="621" t="s">
        <v>196</v>
      </c>
      <c r="P84" s="921"/>
      <c r="Q84" s="924"/>
      <c r="R84" s="927"/>
    </row>
    <row r="85" spans="2:18" ht="36" customHeight="1" x14ac:dyDescent="0.25">
      <c r="B85" s="79" t="s">
        <v>423</v>
      </c>
      <c r="C85" s="491" t="s">
        <v>137</v>
      </c>
      <c r="D85" s="461" t="s">
        <v>424</v>
      </c>
      <c r="E85" s="80" t="s">
        <v>239</v>
      </c>
      <c r="F85" s="386" t="s">
        <v>239</v>
      </c>
      <c r="G85" s="82" t="s">
        <v>239</v>
      </c>
      <c r="H85" s="52" t="s">
        <v>425</v>
      </c>
      <c r="I85" s="83" t="s">
        <v>239</v>
      </c>
      <c r="J85" s="399" t="s">
        <v>426</v>
      </c>
      <c r="K85" s="102" t="s">
        <v>239</v>
      </c>
      <c r="L85" s="86" t="s">
        <v>239</v>
      </c>
      <c r="M85" s="86" t="s">
        <v>239</v>
      </c>
      <c r="N85" s="86" t="s">
        <v>239</v>
      </c>
      <c r="O85" s="251"/>
      <c r="P85" s="88"/>
      <c r="Q85" s="83"/>
      <c r="R85" s="89"/>
    </row>
    <row r="86" spans="2:18" ht="30" customHeight="1" x14ac:dyDescent="0.25">
      <c r="B86" s="389" t="s">
        <v>427</v>
      </c>
      <c r="C86" s="692" t="s">
        <v>137</v>
      </c>
      <c r="D86" s="347"/>
      <c r="E86" s="159" t="s">
        <v>428</v>
      </c>
      <c r="F86" s="654"/>
      <c r="G86" s="363" t="s">
        <v>112</v>
      </c>
      <c r="H86" s="364" t="s">
        <v>429</v>
      </c>
      <c r="I86" s="119"/>
      <c r="J86" s="109" t="s">
        <v>430</v>
      </c>
      <c r="K86" s="630"/>
      <c r="L86" s="416"/>
      <c r="M86" s="416"/>
      <c r="N86" s="417"/>
      <c r="O86" s="343" t="s">
        <v>123</v>
      </c>
      <c r="P86" s="607" t="s">
        <v>206</v>
      </c>
      <c r="Q86" s="43"/>
      <c r="R86" s="460"/>
    </row>
    <row r="87" spans="2:18" ht="30" customHeight="1" x14ac:dyDescent="0.25">
      <c r="B87" s="389" t="s">
        <v>431</v>
      </c>
      <c r="C87" s="692" t="s">
        <v>137</v>
      </c>
      <c r="D87" s="347"/>
      <c r="E87" s="419" t="s">
        <v>381</v>
      </c>
      <c r="F87" s="654"/>
      <c r="G87" s="363" t="s">
        <v>268</v>
      </c>
      <c r="H87" s="375" t="s">
        <v>432</v>
      </c>
      <c r="I87" s="150"/>
      <c r="J87" s="144" t="s">
        <v>433</v>
      </c>
      <c r="K87" s="301"/>
      <c r="L87" s="302"/>
      <c r="M87" s="302"/>
      <c r="N87" s="418"/>
      <c r="O87" s="335" t="s">
        <v>123</v>
      </c>
      <c r="P87" s="663" t="s">
        <v>206</v>
      </c>
      <c r="Q87" s="150"/>
      <c r="R87" s="481"/>
    </row>
    <row r="88" spans="2:18" ht="45" customHeight="1" x14ac:dyDescent="0.25">
      <c r="B88" s="389" t="s">
        <v>434</v>
      </c>
      <c r="C88" s="692" t="s">
        <v>137</v>
      </c>
      <c r="D88" s="347"/>
      <c r="E88" s="419" t="s">
        <v>435</v>
      </c>
      <c r="F88" s="654"/>
      <c r="G88" s="363" t="s">
        <v>112</v>
      </c>
      <c r="H88" s="375" t="s">
        <v>436</v>
      </c>
      <c r="I88" s="150"/>
      <c r="J88" s="144" t="s">
        <v>437</v>
      </c>
      <c r="K88" s="301"/>
      <c r="L88" s="302"/>
      <c r="M88" s="302"/>
      <c r="N88" s="418"/>
      <c r="O88" s="335" t="s">
        <v>123</v>
      </c>
      <c r="P88" s="592" t="s">
        <v>206</v>
      </c>
      <c r="Q88" s="119"/>
      <c r="R88" s="635"/>
    </row>
    <row r="89" spans="2:18" ht="30" x14ac:dyDescent="0.25">
      <c r="B89" s="389" t="s">
        <v>438</v>
      </c>
      <c r="C89" s="692" t="s">
        <v>137</v>
      </c>
      <c r="D89" s="347"/>
      <c r="E89" s="419" t="s">
        <v>439</v>
      </c>
      <c r="F89" s="654"/>
      <c r="G89" s="363" t="s">
        <v>112</v>
      </c>
      <c r="H89" s="375" t="s">
        <v>440</v>
      </c>
      <c r="I89" s="150"/>
      <c r="J89" s="144" t="s">
        <v>441</v>
      </c>
      <c r="K89" s="301"/>
      <c r="L89" s="302"/>
      <c r="M89" s="302"/>
      <c r="N89" s="418"/>
      <c r="O89" s="335" t="s">
        <v>123</v>
      </c>
      <c r="P89" s="663" t="s">
        <v>206</v>
      </c>
      <c r="Q89" s="150"/>
      <c r="R89" s="481"/>
    </row>
    <row r="90" spans="2:18" ht="30" x14ac:dyDescent="0.25">
      <c r="B90" s="389" t="s">
        <v>442</v>
      </c>
      <c r="C90" s="692" t="s">
        <v>137</v>
      </c>
      <c r="D90" s="347"/>
      <c r="E90" s="419" t="s">
        <v>443</v>
      </c>
      <c r="F90" s="654"/>
      <c r="G90" s="363" t="s">
        <v>112</v>
      </c>
      <c r="H90" s="375" t="s">
        <v>444</v>
      </c>
      <c r="I90" s="150"/>
      <c r="J90" s="144" t="s">
        <v>445</v>
      </c>
      <c r="K90" s="301"/>
      <c r="L90" s="302"/>
      <c r="M90" s="302"/>
      <c r="N90" s="418"/>
      <c r="O90" s="335" t="s">
        <v>123</v>
      </c>
      <c r="P90" s="592" t="s">
        <v>206</v>
      </c>
      <c r="Q90" s="119"/>
      <c r="R90" s="635"/>
    </row>
    <row r="91" spans="2:18" ht="30" x14ac:dyDescent="0.25">
      <c r="B91" s="389" t="s">
        <v>446</v>
      </c>
      <c r="C91" s="692" t="s">
        <v>137</v>
      </c>
      <c r="D91" s="347"/>
      <c r="E91" s="419" t="s">
        <v>447</v>
      </c>
      <c r="F91" s="654"/>
      <c r="G91" s="363" t="s">
        <v>112</v>
      </c>
      <c r="H91" s="375" t="s">
        <v>448</v>
      </c>
      <c r="I91" s="150"/>
      <c r="J91" s="144" t="s">
        <v>449</v>
      </c>
      <c r="K91" s="301"/>
      <c r="L91" s="302"/>
      <c r="M91" s="302"/>
      <c r="N91" s="418"/>
      <c r="O91" s="335" t="s">
        <v>123</v>
      </c>
      <c r="P91" s="663" t="s">
        <v>206</v>
      </c>
      <c r="Q91" s="150"/>
      <c r="R91" s="481"/>
    </row>
    <row r="92" spans="2:18" ht="30" customHeight="1" x14ac:dyDescent="0.25">
      <c r="B92" s="389" t="s">
        <v>450</v>
      </c>
      <c r="C92" s="692" t="s">
        <v>137</v>
      </c>
      <c r="D92" s="347"/>
      <c r="E92" s="419" t="s">
        <v>451</v>
      </c>
      <c r="F92" s="654"/>
      <c r="G92" s="363" t="s">
        <v>112</v>
      </c>
      <c r="H92" s="375" t="s">
        <v>452</v>
      </c>
      <c r="I92" s="150"/>
      <c r="J92" s="144" t="s">
        <v>453</v>
      </c>
      <c r="K92" s="301"/>
      <c r="L92" s="302"/>
      <c r="M92" s="302"/>
      <c r="N92" s="418"/>
      <c r="O92" s="335" t="s">
        <v>123</v>
      </c>
      <c r="P92" s="592" t="s">
        <v>206</v>
      </c>
      <c r="Q92" s="119"/>
      <c r="R92" s="635"/>
    </row>
    <row r="93" spans="2:18" ht="36" customHeight="1" x14ac:dyDescent="0.25">
      <c r="B93" s="389" t="s">
        <v>454</v>
      </c>
      <c r="C93" s="692" t="s">
        <v>137</v>
      </c>
      <c r="D93" s="347"/>
      <c r="E93" s="419" t="s">
        <v>455</v>
      </c>
      <c r="F93" s="654"/>
      <c r="G93" s="363" t="s">
        <v>112</v>
      </c>
      <c r="H93" s="375" t="s">
        <v>456</v>
      </c>
      <c r="I93" s="150"/>
      <c r="J93" s="144" t="s">
        <v>457</v>
      </c>
      <c r="K93" s="301"/>
      <c r="L93" s="302"/>
      <c r="M93" s="302"/>
      <c r="N93" s="418"/>
      <c r="O93" s="335" t="s">
        <v>123</v>
      </c>
      <c r="P93" s="664" t="s">
        <v>206</v>
      </c>
      <c r="Q93" s="298"/>
      <c r="R93" s="513"/>
    </row>
    <row r="94" spans="2:18" ht="30" x14ac:dyDescent="0.25">
      <c r="B94" s="389" t="s">
        <v>458</v>
      </c>
      <c r="C94" s="692" t="s">
        <v>137</v>
      </c>
      <c r="D94" s="347"/>
      <c r="E94" s="419" t="s">
        <v>459</v>
      </c>
      <c r="F94" s="654"/>
      <c r="G94" s="363" t="s">
        <v>112</v>
      </c>
      <c r="H94" s="375" t="s">
        <v>460</v>
      </c>
      <c r="I94" s="150"/>
      <c r="J94" s="144" t="s">
        <v>461</v>
      </c>
      <c r="K94" s="301"/>
      <c r="L94" s="302"/>
      <c r="M94" s="302"/>
      <c r="N94" s="418"/>
      <c r="O94" s="335" t="s">
        <v>123</v>
      </c>
      <c r="P94" s="390" t="s">
        <v>462</v>
      </c>
      <c r="Q94" s="150"/>
      <c r="R94" s="481"/>
    </row>
    <row r="95" spans="2:18" ht="30" x14ac:dyDescent="0.25">
      <c r="B95" s="394" t="s">
        <v>463</v>
      </c>
      <c r="C95" s="690" t="s">
        <v>137</v>
      </c>
      <c r="D95" s="361"/>
      <c r="E95" s="427" t="s">
        <v>464</v>
      </c>
      <c r="F95" s="653"/>
      <c r="G95" s="646" t="s">
        <v>112</v>
      </c>
      <c r="H95" s="428" t="s">
        <v>465</v>
      </c>
      <c r="I95" s="298"/>
      <c r="J95" s="242" t="s">
        <v>466</v>
      </c>
      <c r="K95" s="429"/>
      <c r="L95" s="640"/>
      <c r="M95" s="640"/>
      <c r="N95" s="430"/>
      <c r="O95" s="634" t="s">
        <v>123</v>
      </c>
      <c r="P95" s="592" t="s">
        <v>206</v>
      </c>
      <c r="Q95" s="138"/>
      <c r="R95" s="139"/>
    </row>
    <row r="96" spans="2:18" ht="24" x14ac:dyDescent="0.25">
      <c r="B96" s="79" t="s">
        <v>467</v>
      </c>
      <c r="C96" s="491" t="s">
        <v>137</v>
      </c>
      <c r="D96" s="461" t="s">
        <v>468</v>
      </c>
      <c r="E96" s="80" t="s">
        <v>239</v>
      </c>
      <c r="F96" s="386" t="s">
        <v>239</v>
      </c>
      <c r="G96" s="82" t="s">
        <v>239</v>
      </c>
      <c r="H96" s="52" t="s">
        <v>469</v>
      </c>
      <c r="I96" s="83" t="s">
        <v>239</v>
      </c>
      <c r="J96" s="399"/>
      <c r="K96" s="102" t="s">
        <v>239</v>
      </c>
      <c r="L96" s="86" t="s">
        <v>239</v>
      </c>
      <c r="M96" s="86" t="s">
        <v>239</v>
      </c>
      <c r="N96" s="86" t="s">
        <v>239</v>
      </c>
      <c r="O96" s="251"/>
      <c r="P96" s="88"/>
      <c r="Q96" s="83"/>
      <c r="R96" s="89"/>
    </row>
    <row r="97" spans="2:18" ht="47.25" customHeight="1" x14ac:dyDescent="0.25">
      <c r="B97" s="389" t="s">
        <v>470</v>
      </c>
      <c r="C97" s="692" t="s">
        <v>137</v>
      </c>
      <c r="D97" s="347"/>
      <c r="E97" s="419" t="s">
        <v>471</v>
      </c>
      <c r="F97" s="654"/>
      <c r="G97" s="363" t="s">
        <v>112</v>
      </c>
      <c r="H97" s="375" t="s">
        <v>472</v>
      </c>
      <c r="I97" s="150"/>
      <c r="J97" s="144" t="s">
        <v>473</v>
      </c>
      <c r="K97" s="301"/>
      <c r="L97" s="302"/>
      <c r="M97" s="302"/>
      <c r="N97" s="418"/>
      <c r="O97" s="335" t="s">
        <v>123</v>
      </c>
      <c r="P97" s="914" t="s">
        <v>474</v>
      </c>
      <c r="Q97" s="863"/>
      <c r="R97" s="866" t="s">
        <v>117</v>
      </c>
    </row>
    <row r="98" spans="2:18" ht="30" x14ac:dyDescent="0.25">
      <c r="B98" s="588" t="s">
        <v>475</v>
      </c>
      <c r="C98" s="693" t="s">
        <v>137</v>
      </c>
      <c r="D98" s="373"/>
      <c r="E98" s="420" t="s">
        <v>476</v>
      </c>
      <c r="F98" s="371"/>
      <c r="G98" s="164" t="s">
        <v>112</v>
      </c>
      <c r="H98" s="421" t="s">
        <v>477</v>
      </c>
      <c r="I98" s="348"/>
      <c r="J98" s="423" t="s">
        <v>478</v>
      </c>
      <c r="K98" s="424"/>
      <c r="L98" s="425"/>
      <c r="M98" s="425"/>
      <c r="N98" s="426"/>
      <c r="O98" s="349" t="s">
        <v>123</v>
      </c>
      <c r="P98" s="915"/>
      <c r="Q98" s="907"/>
      <c r="R98" s="908"/>
    </row>
    <row r="99" spans="2:18" ht="24" x14ac:dyDescent="0.25">
      <c r="B99" s="145" t="s">
        <v>479</v>
      </c>
      <c r="C99" s="694"/>
      <c r="D99" s="222" t="s">
        <v>480</v>
      </c>
      <c r="E99" s="210"/>
      <c r="F99" s="414"/>
      <c r="G99" s="422"/>
      <c r="H99" s="72" t="s">
        <v>481</v>
      </c>
      <c r="I99" s="213"/>
      <c r="J99" s="219"/>
      <c r="K99" s="212"/>
      <c r="L99" s="216"/>
      <c r="M99" s="216"/>
      <c r="N99" s="216"/>
      <c r="O99" s="415"/>
      <c r="P99" s="218"/>
      <c r="Q99" s="213"/>
      <c r="R99" s="219"/>
    </row>
    <row r="100" spans="2:18" ht="90.75" customHeight="1" x14ac:dyDescent="0.25">
      <c r="B100" s="54" t="s">
        <v>482</v>
      </c>
      <c r="C100" s="695"/>
      <c r="D100" s="180"/>
      <c r="E100" s="10" t="s">
        <v>108</v>
      </c>
      <c r="F100" s="20"/>
      <c r="G100" s="133" t="s">
        <v>112</v>
      </c>
      <c r="H100" s="108" t="s">
        <v>483</v>
      </c>
      <c r="I100" s="14"/>
      <c r="J100" s="101" t="s">
        <v>484</v>
      </c>
      <c r="K100" s="12"/>
      <c r="L100" s="17"/>
      <c r="M100" s="17"/>
      <c r="N100" s="17"/>
      <c r="O100" s="252" t="s">
        <v>116</v>
      </c>
      <c r="P100" s="19" t="s">
        <v>117</v>
      </c>
      <c r="Q100" s="576" t="s">
        <v>485</v>
      </c>
      <c r="R100" s="55"/>
    </row>
    <row r="101" spans="2:18" ht="30" customHeight="1" x14ac:dyDescent="0.25">
      <c r="B101" s="54" t="s">
        <v>486</v>
      </c>
      <c r="C101" s="692" t="s">
        <v>125</v>
      </c>
      <c r="D101" s="180"/>
      <c r="E101" s="10" t="s">
        <v>487</v>
      </c>
      <c r="F101" s="20"/>
      <c r="G101" s="133" t="s">
        <v>257</v>
      </c>
      <c r="H101" s="176" t="s">
        <v>488</v>
      </c>
      <c r="I101" s="14"/>
      <c r="J101" s="858" t="s">
        <v>489</v>
      </c>
      <c r="K101" s="12"/>
      <c r="L101" s="17"/>
      <c r="M101" s="17"/>
      <c r="N101" s="17"/>
      <c r="O101" s="253" t="s">
        <v>196</v>
      </c>
      <c r="P101" s="19" t="s">
        <v>118</v>
      </c>
      <c r="Q101" s="14" t="s">
        <v>187</v>
      </c>
      <c r="R101" s="55" t="s">
        <v>117</v>
      </c>
    </row>
    <row r="102" spans="2:18" ht="30" customHeight="1" x14ac:dyDescent="0.25">
      <c r="B102" s="54" t="s">
        <v>490</v>
      </c>
      <c r="C102" s="692" t="s">
        <v>125</v>
      </c>
      <c r="D102" s="180"/>
      <c r="E102" s="10" t="s">
        <v>491</v>
      </c>
      <c r="F102" s="20"/>
      <c r="G102" s="133" t="s">
        <v>257</v>
      </c>
      <c r="H102" s="176" t="s">
        <v>492</v>
      </c>
      <c r="I102" s="14"/>
      <c r="J102" s="873"/>
      <c r="K102" s="12"/>
      <c r="L102" s="17"/>
      <c r="M102" s="17"/>
      <c r="N102" s="17"/>
      <c r="O102" s="253" t="s">
        <v>196</v>
      </c>
      <c r="P102" s="19" t="s">
        <v>118</v>
      </c>
      <c r="Q102" s="14" t="s">
        <v>187</v>
      </c>
      <c r="R102" s="55" t="s">
        <v>117</v>
      </c>
    </row>
    <row r="103" spans="2:18" ht="30" customHeight="1" x14ac:dyDescent="0.25">
      <c r="B103" s="54" t="s">
        <v>493</v>
      </c>
      <c r="C103" s="695"/>
      <c r="D103" s="180"/>
      <c r="E103" s="10" t="s">
        <v>421</v>
      </c>
      <c r="F103" s="20"/>
      <c r="G103" s="133" t="s">
        <v>324</v>
      </c>
      <c r="H103" s="108" t="s">
        <v>494</v>
      </c>
      <c r="I103" s="14"/>
      <c r="J103" s="261" t="s">
        <v>495</v>
      </c>
      <c r="K103" s="123"/>
      <c r="L103" s="17"/>
      <c r="M103" s="17" t="s">
        <v>327</v>
      </c>
      <c r="N103" s="12"/>
      <c r="O103" s="253" t="s">
        <v>196</v>
      </c>
      <c r="P103" s="19" t="s">
        <v>118</v>
      </c>
      <c r="Q103" s="14" t="s">
        <v>187</v>
      </c>
      <c r="R103" s="55" t="s">
        <v>117</v>
      </c>
    </row>
    <row r="104" spans="2:18" ht="36" x14ac:dyDescent="0.25">
      <c r="B104" s="54" t="s">
        <v>496</v>
      </c>
      <c r="C104" s="692" t="s">
        <v>155</v>
      </c>
      <c r="D104" s="180"/>
      <c r="E104" s="10" t="s">
        <v>497</v>
      </c>
      <c r="F104" s="20"/>
      <c r="G104" s="133"/>
      <c r="H104" s="176" t="s">
        <v>498</v>
      </c>
      <c r="I104" s="14"/>
      <c r="J104" s="110"/>
      <c r="K104" s="12"/>
      <c r="L104" s="17"/>
      <c r="M104" s="17"/>
      <c r="N104" s="17"/>
      <c r="O104" s="253"/>
      <c r="P104" s="869" t="s">
        <v>118</v>
      </c>
      <c r="Q104" s="863" t="s">
        <v>187</v>
      </c>
      <c r="R104" s="866" t="s">
        <v>117</v>
      </c>
    </row>
    <row r="105" spans="2:18" ht="45" customHeight="1" x14ac:dyDescent="0.25">
      <c r="B105" s="54" t="s">
        <v>499</v>
      </c>
      <c r="C105" s="695"/>
      <c r="D105" s="180"/>
      <c r="E105" s="10"/>
      <c r="F105" s="20" t="s">
        <v>240</v>
      </c>
      <c r="G105" s="133" t="s">
        <v>241</v>
      </c>
      <c r="H105" s="108" t="s">
        <v>500</v>
      </c>
      <c r="I105" s="108" t="s">
        <v>501</v>
      </c>
      <c r="J105" s="446" t="s">
        <v>502</v>
      </c>
      <c r="K105" s="12" t="s">
        <v>503</v>
      </c>
      <c r="L105" s="17" t="s">
        <v>504</v>
      </c>
      <c r="M105" s="17" t="s">
        <v>327</v>
      </c>
      <c r="N105" s="17" t="s">
        <v>195</v>
      </c>
      <c r="O105" s="252" t="s">
        <v>196</v>
      </c>
      <c r="P105" s="870"/>
      <c r="Q105" s="864"/>
      <c r="R105" s="867"/>
    </row>
    <row r="106" spans="2:18" ht="45" customHeight="1" x14ac:dyDescent="0.25">
      <c r="B106" s="54" t="s">
        <v>505</v>
      </c>
      <c r="C106" s="692" t="s">
        <v>125</v>
      </c>
      <c r="D106" s="180"/>
      <c r="E106" s="10"/>
      <c r="F106" s="20" t="s">
        <v>189</v>
      </c>
      <c r="G106" s="133" t="s">
        <v>189</v>
      </c>
      <c r="H106" s="176" t="s">
        <v>506</v>
      </c>
      <c r="I106" s="14"/>
      <c r="J106" s="261" t="s">
        <v>507</v>
      </c>
      <c r="K106" s="12" t="s">
        <v>503</v>
      </c>
      <c r="L106" s="17" t="s">
        <v>508</v>
      </c>
      <c r="M106" s="17" t="s">
        <v>194</v>
      </c>
      <c r="N106" s="17" t="s">
        <v>195</v>
      </c>
      <c r="O106" s="252" t="s">
        <v>196</v>
      </c>
      <c r="P106" s="870"/>
      <c r="Q106" s="864"/>
      <c r="R106" s="867"/>
    </row>
    <row r="107" spans="2:18" x14ac:dyDescent="0.25">
      <c r="B107" s="54" t="s">
        <v>509</v>
      </c>
      <c r="C107" s="695"/>
      <c r="D107" s="180"/>
      <c r="E107" s="10"/>
      <c r="F107" s="20" t="s">
        <v>198</v>
      </c>
      <c r="G107" s="133" t="s">
        <v>199</v>
      </c>
      <c r="H107" s="108" t="s">
        <v>510</v>
      </c>
      <c r="I107" s="14"/>
      <c r="J107" s="127" t="s">
        <v>122</v>
      </c>
      <c r="K107" s="12"/>
      <c r="L107" s="17"/>
      <c r="M107" s="17" t="s">
        <v>511</v>
      </c>
      <c r="N107" s="17" t="s">
        <v>228</v>
      </c>
      <c r="O107" s="253" t="s">
        <v>196</v>
      </c>
      <c r="P107" s="874"/>
      <c r="Q107" s="865"/>
      <c r="R107" s="868"/>
    </row>
    <row r="108" spans="2:18" ht="30" customHeight="1" x14ac:dyDescent="0.25">
      <c r="B108" s="54" t="s">
        <v>512</v>
      </c>
      <c r="C108" s="695"/>
      <c r="D108" s="180"/>
      <c r="E108" s="10" t="s">
        <v>513</v>
      </c>
      <c r="F108" s="20"/>
      <c r="G108" s="133"/>
      <c r="H108" s="10"/>
      <c r="I108" s="15"/>
      <c r="J108" s="975" t="s">
        <v>514</v>
      </c>
      <c r="K108" s="12"/>
      <c r="L108" s="17"/>
      <c r="M108" s="17"/>
      <c r="N108" s="17"/>
      <c r="O108" s="253"/>
      <c r="P108" s="869" t="s">
        <v>118</v>
      </c>
      <c r="Q108" s="863" t="s">
        <v>187</v>
      </c>
      <c r="R108" s="866" t="s">
        <v>117</v>
      </c>
    </row>
    <row r="109" spans="2:18" x14ac:dyDescent="0.25">
      <c r="B109" s="54" t="s">
        <v>515</v>
      </c>
      <c r="C109" s="695"/>
      <c r="D109" s="180"/>
      <c r="E109" s="10"/>
      <c r="F109" s="20" t="s">
        <v>516</v>
      </c>
      <c r="G109" s="133" t="s">
        <v>517</v>
      </c>
      <c r="H109" s="108" t="s">
        <v>518</v>
      </c>
      <c r="I109" s="15"/>
      <c r="J109" s="975"/>
      <c r="K109" s="12" t="s">
        <v>192</v>
      </c>
      <c r="L109" s="17" t="s">
        <v>193</v>
      </c>
      <c r="M109" s="17" t="s">
        <v>327</v>
      </c>
      <c r="N109" s="17" t="s">
        <v>195</v>
      </c>
      <c r="O109" s="253" t="s">
        <v>196</v>
      </c>
      <c r="P109" s="870"/>
      <c r="Q109" s="864"/>
      <c r="R109" s="867"/>
    </row>
    <row r="110" spans="2:18" x14ac:dyDescent="0.25">
      <c r="B110" s="54" t="s">
        <v>519</v>
      </c>
      <c r="C110" s="695"/>
      <c r="D110" s="180"/>
      <c r="E110" s="10"/>
      <c r="F110" s="20" t="s">
        <v>520</v>
      </c>
      <c r="G110" s="133" t="s">
        <v>112</v>
      </c>
      <c r="H110" s="108" t="s">
        <v>521</v>
      </c>
      <c r="I110" s="15"/>
      <c r="J110" s="975"/>
      <c r="K110" s="12"/>
      <c r="L110" s="17"/>
      <c r="M110" s="17"/>
      <c r="N110" s="17"/>
      <c r="O110" s="253" t="s">
        <v>196</v>
      </c>
      <c r="P110" s="870"/>
      <c r="Q110" s="864"/>
      <c r="R110" s="867"/>
    </row>
    <row r="111" spans="2:18" x14ac:dyDescent="0.25">
      <c r="B111" s="54" t="s">
        <v>522</v>
      </c>
      <c r="C111" s="695"/>
      <c r="D111" s="180"/>
      <c r="E111" s="10"/>
      <c r="F111" s="20" t="s">
        <v>523</v>
      </c>
      <c r="G111" s="133" t="s">
        <v>112</v>
      </c>
      <c r="H111" s="108" t="s">
        <v>524</v>
      </c>
      <c r="I111" s="15"/>
      <c r="J111" s="975"/>
      <c r="K111" s="12"/>
      <c r="L111" s="17"/>
      <c r="M111" s="17"/>
      <c r="N111" s="17"/>
      <c r="O111" s="253" t="s">
        <v>196</v>
      </c>
      <c r="P111" s="870"/>
      <c r="Q111" s="864"/>
      <c r="R111" s="867"/>
    </row>
    <row r="112" spans="2:18" x14ac:dyDescent="0.25">
      <c r="B112" s="54" t="s">
        <v>90</v>
      </c>
      <c r="C112" s="695"/>
      <c r="D112" s="180"/>
      <c r="E112" s="10"/>
      <c r="F112" s="20" t="s">
        <v>525</v>
      </c>
      <c r="G112" s="807" t="str">
        <f>HYPERLINK("#APRwyExDir","Code list")</f>
        <v>Code list</v>
      </c>
      <c r="H112" s="108" t="s">
        <v>526</v>
      </c>
      <c r="I112" s="15"/>
      <c r="J112" s="976"/>
      <c r="K112" s="12"/>
      <c r="L112" s="17"/>
      <c r="M112" s="17"/>
      <c r="N112" s="17"/>
      <c r="O112" s="253" t="s">
        <v>196</v>
      </c>
      <c r="P112" s="874"/>
      <c r="Q112" s="865"/>
      <c r="R112" s="868"/>
    </row>
    <row r="113" spans="2:18" ht="30" x14ac:dyDescent="0.25">
      <c r="B113" s="54" t="s">
        <v>527</v>
      </c>
      <c r="C113" s="692" t="s">
        <v>528</v>
      </c>
      <c r="D113" s="180"/>
      <c r="E113" s="10" t="s">
        <v>529</v>
      </c>
      <c r="F113" s="20"/>
      <c r="G113" s="809" t="str">
        <f>HYPERLINK("#APRwySurf","Code list")</f>
        <v>Code list</v>
      </c>
      <c r="H113" s="108" t="s">
        <v>530</v>
      </c>
      <c r="I113" s="14"/>
      <c r="J113" s="930" t="s">
        <v>531</v>
      </c>
      <c r="K113" s="12"/>
      <c r="L113" s="17"/>
      <c r="M113" s="17"/>
      <c r="N113" s="17"/>
      <c r="O113" s="252" t="s">
        <v>336</v>
      </c>
      <c r="P113" s="19" t="s">
        <v>118</v>
      </c>
      <c r="Q113" s="14" t="s">
        <v>187</v>
      </c>
      <c r="R113" s="55" t="s">
        <v>117</v>
      </c>
    </row>
    <row r="114" spans="2:18" x14ac:dyDescent="0.25">
      <c r="B114" s="54" t="s">
        <v>532</v>
      </c>
      <c r="C114" s="695"/>
      <c r="D114" s="180"/>
      <c r="E114" s="10" t="s">
        <v>533</v>
      </c>
      <c r="F114" s="20"/>
      <c r="G114" s="133"/>
      <c r="H114" s="10"/>
      <c r="I114" s="14"/>
      <c r="J114" s="867"/>
      <c r="K114" s="12"/>
      <c r="L114" s="17"/>
      <c r="M114" s="17"/>
      <c r="N114" s="17"/>
      <c r="O114" s="253"/>
      <c r="P114" s="869" t="s">
        <v>118</v>
      </c>
      <c r="Q114" s="614" t="s">
        <v>187</v>
      </c>
      <c r="R114" s="858" t="s">
        <v>117</v>
      </c>
    </row>
    <row r="115" spans="2:18" ht="45" customHeight="1" x14ac:dyDescent="0.25">
      <c r="B115" s="54" t="s">
        <v>534</v>
      </c>
      <c r="C115" s="717" t="s">
        <v>535</v>
      </c>
      <c r="D115" s="180"/>
      <c r="E115" s="10"/>
      <c r="F115" s="356" t="s">
        <v>536</v>
      </c>
      <c r="G115" s="264" t="s">
        <v>209</v>
      </c>
      <c r="H115" s="176" t="s">
        <v>537</v>
      </c>
      <c r="I115" s="14"/>
      <c r="J115" s="867"/>
      <c r="K115" s="12"/>
      <c r="L115" s="17"/>
      <c r="M115" s="17"/>
      <c r="N115" s="17"/>
      <c r="O115" s="252" t="s">
        <v>336</v>
      </c>
      <c r="P115" s="870"/>
      <c r="Q115" s="615"/>
      <c r="R115" s="877"/>
    </row>
    <row r="116" spans="2:18" ht="30" x14ac:dyDescent="0.25">
      <c r="B116" s="54" t="s">
        <v>538</v>
      </c>
      <c r="C116" s="692" t="s">
        <v>528</v>
      </c>
      <c r="D116" s="180"/>
      <c r="E116" s="10"/>
      <c r="F116" s="20" t="s">
        <v>539</v>
      </c>
      <c r="G116" s="809" t="str">
        <f>HYPERLINK("#APRwyPav","Code list")</f>
        <v>Code list</v>
      </c>
      <c r="H116" s="108" t="s">
        <v>540</v>
      </c>
      <c r="I116" s="14"/>
      <c r="J116" s="867"/>
      <c r="K116" s="12"/>
      <c r="L116" s="17"/>
      <c r="M116" s="17"/>
      <c r="N116" s="17"/>
      <c r="O116" s="252" t="s">
        <v>336</v>
      </c>
      <c r="P116" s="870"/>
      <c r="Q116" s="615"/>
      <c r="R116" s="877"/>
    </row>
    <row r="117" spans="2:18" ht="30" x14ac:dyDescent="0.25">
      <c r="B117" s="54" t="s">
        <v>541</v>
      </c>
      <c r="C117" s="692" t="s">
        <v>528</v>
      </c>
      <c r="D117" s="180"/>
      <c r="E117" s="10"/>
      <c r="F117" s="20" t="s">
        <v>542</v>
      </c>
      <c r="G117" s="809" t="str">
        <f>HYPERLINK("#APRwySubgrade","Code list")</f>
        <v>Code list</v>
      </c>
      <c r="H117" s="108" t="s">
        <v>543</v>
      </c>
      <c r="I117" s="14"/>
      <c r="J117" s="867"/>
      <c r="K117" s="12"/>
      <c r="L117" s="17"/>
      <c r="M117" s="17"/>
      <c r="N117" s="17"/>
      <c r="O117" s="252" t="s">
        <v>336</v>
      </c>
      <c r="P117" s="870"/>
      <c r="Q117" s="615"/>
      <c r="R117" s="877"/>
    </row>
    <row r="118" spans="2:18" ht="30" x14ac:dyDescent="0.25">
      <c r="B118" s="54" t="s">
        <v>544</v>
      </c>
      <c r="C118" s="717" t="s">
        <v>545</v>
      </c>
      <c r="D118" s="180"/>
      <c r="E118" s="10"/>
      <c r="F118" s="20" t="s">
        <v>546</v>
      </c>
      <c r="G118" s="809" t="str">
        <f>HYPERLINK("#APRwyPress","Code list")</f>
        <v>Code list</v>
      </c>
      <c r="H118" s="176" t="s">
        <v>547</v>
      </c>
      <c r="I118" s="14"/>
      <c r="J118" s="867"/>
      <c r="K118" s="12"/>
      <c r="L118" s="17"/>
      <c r="M118" s="17"/>
      <c r="N118" s="17"/>
      <c r="O118" s="252" t="s">
        <v>336</v>
      </c>
      <c r="P118" s="870"/>
      <c r="Q118" s="615"/>
      <c r="R118" s="877"/>
    </row>
    <row r="119" spans="2:18" ht="30" x14ac:dyDescent="0.25">
      <c r="B119" s="54" t="s">
        <v>548</v>
      </c>
      <c r="C119" s="692" t="s">
        <v>528</v>
      </c>
      <c r="D119" s="180"/>
      <c r="E119" s="10"/>
      <c r="F119" s="20" t="s">
        <v>549</v>
      </c>
      <c r="G119" s="809" t="str">
        <f>HYPERLINK("#APRwyEval","Code list")</f>
        <v>Code list</v>
      </c>
      <c r="H119" s="108" t="s">
        <v>550</v>
      </c>
      <c r="I119" s="14"/>
      <c r="J119" s="868"/>
      <c r="K119" s="12"/>
      <c r="L119" s="17"/>
      <c r="M119" s="17"/>
      <c r="N119" s="17"/>
      <c r="O119" s="252" t="s">
        <v>336</v>
      </c>
      <c r="P119" s="870"/>
      <c r="Q119" s="615"/>
      <c r="R119" s="877"/>
    </row>
    <row r="120" spans="2:18" ht="45" x14ac:dyDescent="0.25">
      <c r="B120" s="389" t="s">
        <v>551</v>
      </c>
      <c r="C120" s="692" t="s">
        <v>137</v>
      </c>
      <c r="D120" s="180"/>
      <c r="E120" s="10"/>
      <c r="F120" s="356" t="s">
        <v>552</v>
      </c>
      <c r="G120" s="264" t="s">
        <v>209</v>
      </c>
      <c r="H120" s="856" t="s">
        <v>553</v>
      </c>
      <c r="I120" s="14"/>
      <c r="J120" s="858" t="s">
        <v>554</v>
      </c>
      <c r="K120" s="12"/>
      <c r="L120" s="17"/>
      <c r="M120" s="17" t="s">
        <v>555</v>
      </c>
      <c r="N120" s="17"/>
      <c r="O120" s="252" t="s">
        <v>336</v>
      </c>
      <c r="P120" s="870"/>
      <c r="Q120" s="615"/>
      <c r="R120" s="877"/>
    </row>
    <row r="121" spans="2:18" ht="45" x14ac:dyDescent="0.25">
      <c r="B121" s="389" t="s">
        <v>556</v>
      </c>
      <c r="C121" s="690" t="s">
        <v>137</v>
      </c>
      <c r="D121" s="180"/>
      <c r="E121" s="10"/>
      <c r="F121" s="356" t="s">
        <v>557</v>
      </c>
      <c r="G121" s="264" t="s">
        <v>209</v>
      </c>
      <c r="H121" s="857"/>
      <c r="I121" s="14"/>
      <c r="J121" s="859"/>
      <c r="K121" s="12"/>
      <c r="L121" s="17"/>
      <c r="M121" s="17" t="s">
        <v>558</v>
      </c>
      <c r="N121" s="17"/>
      <c r="O121" s="252" t="s">
        <v>336</v>
      </c>
      <c r="P121" s="874"/>
      <c r="Q121" s="671"/>
      <c r="R121" s="859"/>
    </row>
    <row r="122" spans="2:18" ht="36" customHeight="1" x14ac:dyDescent="0.25">
      <c r="B122" s="54" t="s">
        <v>559</v>
      </c>
      <c r="C122" s="695"/>
      <c r="D122" s="180"/>
      <c r="E122" s="10" t="s">
        <v>560</v>
      </c>
      <c r="F122" s="20"/>
      <c r="G122" s="133"/>
      <c r="H122" s="108" t="s">
        <v>561</v>
      </c>
      <c r="I122" s="14"/>
      <c r="J122" s="55"/>
      <c r="K122" s="12"/>
      <c r="L122" s="17"/>
      <c r="M122" s="17"/>
      <c r="N122" s="17"/>
      <c r="O122" s="253"/>
      <c r="P122" s="869" t="s">
        <v>118</v>
      </c>
      <c r="Q122" s="863" t="s">
        <v>187</v>
      </c>
      <c r="R122" s="866" t="s">
        <v>117</v>
      </c>
    </row>
    <row r="123" spans="2:18" x14ac:dyDescent="0.25">
      <c r="B123" s="54" t="s">
        <v>562</v>
      </c>
      <c r="C123" s="695"/>
      <c r="D123" s="180"/>
      <c r="E123" s="10"/>
      <c r="F123" s="20" t="s">
        <v>563</v>
      </c>
      <c r="G123" s="133" t="s">
        <v>257</v>
      </c>
      <c r="H123" s="108" t="s">
        <v>564</v>
      </c>
      <c r="I123" s="14"/>
      <c r="J123" s="866" t="s">
        <v>565</v>
      </c>
      <c r="K123" s="12"/>
      <c r="L123" s="17"/>
      <c r="M123" s="17"/>
      <c r="N123" s="17"/>
      <c r="O123" s="253" t="s">
        <v>196</v>
      </c>
      <c r="P123" s="870"/>
      <c r="Q123" s="864"/>
      <c r="R123" s="867"/>
    </row>
    <row r="124" spans="2:18" x14ac:dyDescent="0.25">
      <c r="B124" s="54" t="s">
        <v>566</v>
      </c>
      <c r="C124" s="695"/>
      <c r="D124" s="180"/>
      <c r="E124" s="10"/>
      <c r="F124" s="20" t="s">
        <v>567</v>
      </c>
      <c r="G124" s="133" t="s">
        <v>257</v>
      </c>
      <c r="H124" s="108" t="s">
        <v>568</v>
      </c>
      <c r="I124" s="14"/>
      <c r="J124" s="868"/>
      <c r="K124" s="12"/>
      <c r="L124" s="17"/>
      <c r="M124" s="17"/>
      <c r="N124" s="17"/>
      <c r="O124" s="253" t="s">
        <v>196</v>
      </c>
      <c r="P124" s="870"/>
      <c r="Q124" s="864"/>
      <c r="R124" s="867"/>
    </row>
    <row r="125" spans="2:18" x14ac:dyDescent="0.25">
      <c r="B125" s="54" t="s">
        <v>569</v>
      </c>
      <c r="C125" s="692" t="s">
        <v>528</v>
      </c>
      <c r="D125" s="180"/>
      <c r="E125" s="10"/>
      <c r="F125" s="20" t="s">
        <v>529</v>
      </c>
      <c r="G125" s="809" t="str">
        <f>HYPERLINK("#APRwyStripSurf","Code list")</f>
        <v>Code list</v>
      </c>
      <c r="H125" s="108" t="s">
        <v>570</v>
      </c>
      <c r="I125" s="14"/>
      <c r="J125" s="55" t="s">
        <v>122</v>
      </c>
      <c r="K125" s="12"/>
      <c r="L125" s="17"/>
      <c r="M125" s="17"/>
      <c r="N125" s="17"/>
      <c r="O125" s="252" t="s">
        <v>196</v>
      </c>
      <c r="P125" s="874"/>
      <c r="Q125" s="865"/>
      <c r="R125" s="868"/>
    </row>
    <row r="126" spans="2:18" ht="24" customHeight="1" x14ac:dyDescent="0.25">
      <c r="B126" s="54" t="s">
        <v>571</v>
      </c>
      <c r="C126" s="688"/>
      <c r="D126" s="180"/>
      <c r="E126" s="10" t="s">
        <v>572</v>
      </c>
      <c r="F126" s="20"/>
      <c r="G126" s="133"/>
      <c r="H126" s="108" t="s">
        <v>573</v>
      </c>
      <c r="I126" s="14"/>
      <c r="J126" s="55"/>
      <c r="K126" s="12"/>
      <c r="L126" s="17"/>
      <c r="M126" s="17"/>
      <c r="N126" s="17"/>
      <c r="O126" s="253"/>
      <c r="P126" s="19"/>
      <c r="Q126" s="14"/>
      <c r="R126" s="55"/>
    </row>
    <row r="127" spans="2:18" x14ac:dyDescent="0.25">
      <c r="B127" s="56" t="s">
        <v>574</v>
      </c>
      <c r="C127" s="711"/>
      <c r="D127" s="381"/>
      <c r="E127" s="21"/>
      <c r="F127" s="141" t="s">
        <v>421</v>
      </c>
      <c r="G127" s="94" t="s">
        <v>324</v>
      </c>
      <c r="H127" s="23" t="s">
        <v>575</v>
      </c>
      <c r="I127" s="14"/>
      <c r="J127" s="57" t="s">
        <v>128</v>
      </c>
      <c r="K127" s="22"/>
      <c r="L127" s="25"/>
      <c r="M127" s="25"/>
      <c r="N127" s="25"/>
      <c r="O127" s="254" t="s">
        <v>128</v>
      </c>
      <c r="P127" s="27" t="s">
        <v>128</v>
      </c>
      <c r="Q127" s="24"/>
      <c r="R127" s="57"/>
    </row>
    <row r="128" spans="2:18" x14ac:dyDescent="0.25">
      <c r="B128" s="54" t="s">
        <v>576</v>
      </c>
      <c r="C128" s="692" t="s">
        <v>528</v>
      </c>
      <c r="D128" s="180"/>
      <c r="E128" s="10"/>
      <c r="F128" s="20" t="s">
        <v>529</v>
      </c>
      <c r="G128" s="809" t="str">
        <f>HYPERLINK("#APRwyShouSurf","Code list")</f>
        <v>Code list</v>
      </c>
      <c r="H128" s="108" t="s">
        <v>577</v>
      </c>
      <c r="I128" s="14"/>
      <c r="J128" s="55" t="s">
        <v>578</v>
      </c>
      <c r="K128" s="12"/>
      <c r="L128" s="17"/>
      <c r="M128" s="17"/>
      <c r="N128" s="17"/>
      <c r="O128" s="252" t="s">
        <v>123</v>
      </c>
      <c r="P128" s="19" t="s">
        <v>118</v>
      </c>
      <c r="Q128" s="14"/>
      <c r="R128" s="55" t="s">
        <v>117</v>
      </c>
    </row>
    <row r="129" spans="2:18" ht="30" x14ac:dyDescent="0.25">
      <c r="B129" s="54" t="s">
        <v>579</v>
      </c>
      <c r="C129" s="688"/>
      <c r="D129" s="180"/>
      <c r="E129" s="10"/>
      <c r="F129" s="20" t="s">
        <v>567</v>
      </c>
      <c r="G129" s="133" t="s">
        <v>257</v>
      </c>
      <c r="H129" s="108" t="s">
        <v>580</v>
      </c>
      <c r="I129" s="14"/>
      <c r="J129" s="101" t="s">
        <v>581</v>
      </c>
      <c r="K129" s="12" t="s">
        <v>192</v>
      </c>
      <c r="L129" s="17" t="s">
        <v>504</v>
      </c>
      <c r="M129" s="17" t="s">
        <v>511</v>
      </c>
      <c r="N129" s="17" t="s">
        <v>195</v>
      </c>
      <c r="O129" s="252" t="s">
        <v>336</v>
      </c>
      <c r="P129" s="19" t="s">
        <v>118</v>
      </c>
      <c r="Q129" s="14" t="s">
        <v>187</v>
      </c>
      <c r="R129" s="55" t="s">
        <v>117</v>
      </c>
    </row>
    <row r="130" spans="2:18" ht="36" x14ac:dyDescent="0.25">
      <c r="B130" s="56" t="s">
        <v>582</v>
      </c>
      <c r="C130" s="711"/>
      <c r="D130" s="381"/>
      <c r="E130" s="21" t="s">
        <v>583</v>
      </c>
      <c r="F130" s="141"/>
      <c r="G130" s="94"/>
      <c r="H130" s="23" t="s">
        <v>584</v>
      </c>
      <c r="I130" s="14"/>
      <c r="J130" s="55"/>
      <c r="K130" s="12"/>
      <c r="L130" s="17"/>
      <c r="M130" s="17"/>
      <c r="N130" s="17"/>
      <c r="O130" s="253"/>
      <c r="P130" s="19"/>
      <c r="Q130" s="14"/>
      <c r="R130" s="55"/>
    </row>
    <row r="131" spans="2:18" x14ac:dyDescent="0.25">
      <c r="B131" s="56" t="s">
        <v>585</v>
      </c>
      <c r="C131" s="689"/>
      <c r="D131" s="381"/>
      <c r="E131" s="21"/>
      <c r="F131" s="141" t="s">
        <v>421</v>
      </c>
      <c r="G131" s="94" t="s">
        <v>324</v>
      </c>
      <c r="H131" s="23" t="s">
        <v>586</v>
      </c>
      <c r="I131" s="14"/>
      <c r="J131" s="57" t="s">
        <v>128</v>
      </c>
      <c r="K131" s="22"/>
      <c r="L131" s="25"/>
      <c r="M131" s="25"/>
      <c r="N131" s="25"/>
      <c r="O131" s="254" t="s">
        <v>128</v>
      </c>
      <c r="P131" s="27" t="s">
        <v>128</v>
      </c>
      <c r="Q131" s="24"/>
      <c r="R131" s="57"/>
    </row>
    <row r="132" spans="2:18" ht="15" customHeight="1" x14ac:dyDescent="0.25">
      <c r="B132" s="54" t="s">
        <v>587</v>
      </c>
      <c r="C132" s="695"/>
      <c r="D132" s="180"/>
      <c r="E132" s="10" t="s">
        <v>588</v>
      </c>
      <c r="F132" s="20"/>
      <c r="G132" s="133" t="s">
        <v>112</v>
      </c>
      <c r="H132" s="108" t="s">
        <v>589</v>
      </c>
      <c r="I132" s="108" t="s">
        <v>590</v>
      </c>
      <c r="J132" s="55" t="s">
        <v>591</v>
      </c>
      <c r="K132" s="12"/>
      <c r="L132" s="17"/>
      <c r="M132" s="17"/>
      <c r="N132" s="17"/>
      <c r="O132" s="253" t="s">
        <v>123</v>
      </c>
      <c r="P132" s="19" t="s">
        <v>118</v>
      </c>
      <c r="Q132" s="14" t="s">
        <v>187</v>
      </c>
      <c r="R132" s="55" t="s">
        <v>117</v>
      </c>
    </row>
    <row r="133" spans="2:18" x14ac:dyDescent="0.25">
      <c r="B133" s="54" t="s">
        <v>592</v>
      </c>
      <c r="C133" s="695"/>
      <c r="D133" s="180"/>
      <c r="E133" s="10" t="s">
        <v>593</v>
      </c>
      <c r="F133" s="20"/>
      <c r="G133" s="133"/>
      <c r="H133" s="10"/>
      <c r="I133" s="14"/>
      <c r="J133" s="55"/>
      <c r="K133" s="12"/>
      <c r="L133" s="17"/>
      <c r="M133" s="17"/>
      <c r="N133" s="17"/>
      <c r="O133" s="253"/>
      <c r="P133" s="869" t="s">
        <v>118</v>
      </c>
      <c r="Q133" s="863" t="s">
        <v>187</v>
      </c>
      <c r="R133" s="866" t="s">
        <v>117</v>
      </c>
    </row>
    <row r="134" spans="2:18" x14ac:dyDescent="0.25">
      <c r="B134" s="54" t="s">
        <v>594</v>
      </c>
      <c r="C134" s="695"/>
      <c r="D134" s="180"/>
      <c r="E134" s="10"/>
      <c r="F134" s="20" t="s">
        <v>33</v>
      </c>
      <c r="G134" s="133" t="s">
        <v>112</v>
      </c>
      <c r="H134" s="108" t="s">
        <v>595</v>
      </c>
      <c r="I134" s="14"/>
      <c r="J134" s="858" t="s">
        <v>596</v>
      </c>
      <c r="K134" s="12"/>
      <c r="L134" s="17"/>
      <c r="M134" s="17"/>
      <c r="N134" s="17"/>
      <c r="O134" s="253" t="s">
        <v>196</v>
      </c>
      <c r="P134" s="870"/>
      <c r="Q134" s="864"/>
      <c r="R134" s="867"/>
    </row>
    <row r="135" spans="2:18" x14ac:dyDescent="0.25">
      <c r="B135" s="54" t="s">
        <v>597</v>
      </c>
      <c r="C135" s="695"/>
      <c r="D135" s="180"/>
      <c r="E135" s="10"/>
      <c r="F135" s="20" t="s">
        <v>21</v>
      </c>
      <c r="G135" s="133" t="s">
        <v>112</v>
      </c>
      <c r="H135" s="108" t="s">
        <v>598</v>
      </c>
      <c r="I135" s="14"/>
      <c r="J135" s="968"/>
      <c r="K135" s="12"/>
      <c r="L135" s="17"/>
      <c r="M135" s="17"/>
      <c r="N135" s="17"/>
      <c r="O135" s="253" t="s">
        <v>196</v>
      </c>
      <c r="P135" s="870"/>
      <c r="Q135" s="864"/>
      <c r="R135" s="867"/>
    </row>
    <row r="136" spans="2:18" ht="30" x14ac:dyDescent="0.25">
      <c r="B136" s="54" t="s">
        <v>599</v>
      </c>
      <c r="C136" s="695"/>
      <c r="D136" s="180"/>
      <c r="E136" s="10"/>
      <c r="F136" s="20" t="s">
        <v>421</v>
      </c>
      <c r="G136" s="133" t="s">
        <v>324</v>
      </c>
      <c r="H136" s="108" t="s">
        <v>600</v>
      </c>
      <c r="I136" s="14"/>
      <c r="J136" s="261" t="s">
        <v>601</v>
      </c>
      <c r="K136" s="123"/>
      <c r="L136" s="17"/>
      <c r="M136" s="17" t="s">
        <v>327</v>
      </c>
      <c r="N136" s="17"/>
      <c r="O136" s="253" t="s">
        <v>196</v>
      </c>
      <c r="P136" s="874"/>
      <c r="Q136" s="865"/>
      <c r="R136" s="868"/>
    </row>
    <row r="137" spans="2:18" ht="30" customHeight="1" x14ac:dyDescent="0.25">
      <c r="B137" s="54" t="s">
        <v>602</v>
      </c>
      <c r="C137" s="695"/>
      <c r="D137" s="180"/>
      <c r="E137" s="244" t="s">
        <v>603</v>
      </c>
      <c r="F137" s="20"/>
      <c r="G137" s="133"/>
      <c r="H137" s="10"/>
      <c r="I137" s="14"/>
      <c r="J137" s="55"/>
      <c r="K137" s="12"/>
      <c r="L137" s="17"/>
      <c r="M137" s="17"/>
      <c r="N137" s="17"/>
      <c r="O137" s="253"/>
      <c r="P137" s="869" t="s">
        <v>118</v>
      </c>
      <c r="Q137" s="863" t="s">
        <v>187</v>
      </c>
      <c r="R137" s="866" t="s">
        <v>117</v>
      </c>
    </row>
    <row r="138" spans="2:18" x14ac:dyDescent="0.25">
      <c r="B138" s="54" t="s">
        <v>604</v>
      </c>
      <c r="C138" s="695"/>
      <c r="D138" s="180"/>
      <c r="E138" s="10"/>
      <c r="F138" s="20" t="s">
        <v>563</v>
      </c>
      <c r="G138" s="133" t="s">
        <v>257</v>
      </c>
      <c r="H138" s="108" t="s">
        <v>605</v>
      </c>
      <c r="I138" s="14"/>
      <c r="J138" s="866" t="s">
        <v>606</v>
      </c>
      <c r="K138" s="12"/>
      <c r="L138" s="17"/>
      <c r="M138" s="17"/>
      <c r="N138" s="17"/>
      <c r="O138" s="253" t="s">
        <v>196</v>
      </c>
      <c r="P138" s="870"/>
      <c r="Q138" s="864"/>
      <c r="R138" s="867"/>
    </row>
    <row r="139" spans="2:18" x14ac:dyDescent="0.25">
      <c r="B139" s="54" t="s">
        <v>607</v>
      </c>
      <c r="C139" s="695"/>
      <c r="D139" s="180"/>
      <c r="E139" s="10"/>
      <c r="F139" s="20" t="s">
        <v>608</v>
      </c>
      <c r="G139" s="133" t="s">
        <v>257</v>
      </c>
      <c r="H139" s="108" t="s">
        <v>609</v>
      </c>
      <c r="I139" s="14"/>
      <c r="J139" s="867"/>
      <c r="K139" s="12"/>
      <c r="L139" s="17"/>
      <c r="M139" s="17"/>
      <c r="N139" s="17"/>
      <c r="O139" s="253" t="s">
        <v>196</v>
      </c>
      <c r="P139" s="870"/>
      <c r="Q139" s="864"/>
      <c r="R139" s="867"/>
    </row>
    <row r="140" spans="2:18" ht="30" x14ac:dyDescent="0.25">
      <c r="B140" s="54" t="s">
        <v>610</v>
      </c>
      <c r="C140" s="695"/>
      <c r="D140" s="180"/>
      <c r="E140" s="10"/>
      <c r="F140" s="20" t="s">
        <v>520</v>
      </c>
      <c r="G140" s="133" t="s">
        <v>112</v>
      </c>
      <c r="H140" s="108" t="s">
        <v>611</v>
      </c>
      <c r="I140" s="14"/>
      <c r="J140" s="867"/>
      <c r="K140" s="12"/>
      <c r="L140" s="17"/>
      <c r="M140" s="17"/>
      <c r="N140" s="17"/>
      <c r="O140" s="252" t="s">
        <v>336</v>
      </c>
      <c r="P140" s="870"/>
      <c r="Q140" s="864"/>
      <c r="R140" s="867"/>
    </row>
    <row r="141" spans="2:18" ht="30" x14ac:dyDescent="0.25">
      <c r="B141" s="54" t="s">
        <v>612</v>
      </c>
      <c r="C141" s="695"/>
      <c r="D141" s="180"/>
      <c r="E141" s="10"/>
      <c r="F141" s="20" t="s">
        <v>613</v>
      </c>
      <c r="G141" s="133" t="s">
        <v>112</v>
      </c>
      <c r="H141" s="108" t="s">
        <v>614</v>
      </c>
      <c r="I141" s="14"/>
      <c r="J141" s="873"/>
      <c r="K141" s="12"/>
      <c r="L141" s="17"/>
      <c r="M141" s="17"/>
      <c r="N141" s="17"/>
      <c r="O141" s="252" t="s">
        <v>336</v>
      </c>
      <c r="P141" s="870"/>
      <c r="Q141" s="864"/>
      <c r="R141" s="867"/>
    </row>
    <row r="142" spans="2:18" ht="30" customHeight="1" x14ac:dyDescent="0.25">
      <c r="B142" s="54" t="s">
        <v>615</v>
      </c>
      <c r="C142" s="695"/>
      <c r="D142" s="180"/>
      <c r="E142" s="10"/>
      <c r="F142" s="20" t="s">
        <v>240</v>
      </c>
      <c r="G142" s="133" t="s">
        <v>241</v>
      </c>
      <c r="H142" s="108" t="s">
        <v>616</v>
      </c>
      <c r="I142" s="14"/>
      <c r="J142" s="261" t="s">
        <v>617</v>
      </c>
      <c r="K142" s="123"/>
      <c r="L142" s="17"/>
      <c r="M142" s="17" t="s">
        <v>327</v>
      </c>
      <c r="N142" s="17"/>
      <c r="O142" s="253" t="s">
        <v>196</v>
      </c>
      <c r="P142" s="874"/>
      <c r="Q142" s="865"/>
      <c r="R142" s="868"/>
    </row>
    <row r="143" spans="2:18" x14ac:dyDescent="0.25">
      <c r="B143" s="54" t="s">
        <v>618</v>
      </c>
      <c r="C143" s="695"/>
      <c r="D143" s="180"/>
      <c r="E143" s="10" t="s">
        <v>619</v>
      </c>
      <c r="F143" s="20"/>
      <c r="G143" s="133"/>
      <c r="H143" s="10"/>
      <c r="I143" s="14"/>
      <c r="J143" s="55"/>
      <c r="K143" s="12"/>
      <c r="L143" s="17"/>
      <c r="M143" s="17"/>
      <c r="N143" s="17"/>
      <c r="O143" s="253"/>
      <c r="P143" s="869" t="s">
        <v>118</v>
      </c>
      <c r="Q143" s="863" t="s">
        <v>187</v>
      </c>
      <c r="R143" s="866" t="s">
        <v>117</v>
      </c>
    </row>
    <row r="144" spans="2:18" x14ac:dyDescent="0.25">
      <c r="B144" s="54" t="s">
        <v>620</v>
      </c>
      <c r="C144" s="695"/>
      <c r="D144" s="180"/>
      <c r="E144" s="10"/>
      <c r="F144" s="20" t="s">
        <v>563</v>
      </c>
      <c r="G144" s="133" t="s">
        <v>257</v>
      </c>
      <c r="H144" s="108" t="s">
        <v>621</v>
      </c>
      <c r="I144" s="14"/>
      <c r="J144" s="866" t="s">
        <v>622</v>
      </c>
      <c r="K144" s="12"/>
      <c r="L144" s="17"/>
      <c r="M144" s="17"/>
      <c r="N144" s="17"/>
      <c r="O144" s="253" t="s">
        <v>196</v>
      </c>
      <c r="P144" s="870"/>
      <c r="Q144" s="864"/>
      <c r="R144" s="867"/>
    </row>
    <row r="145" spans="2:18" x14ac:dyDescent="0.25">
      <c r="B145" s="54" t="s">
        <v>623</v>
      </c>
      <c r="C145" s="695"/>
      <c r="D145" s="180"/>
      <c r="E145" s="10"/>
      <c r="F145" s="20" t="s">
        <v>608</v>
      </c>
      <c r="G145" s="133" t="s">
        <v>257</v>
      </c>
      <c r="H145" s="108" t="s">
        <v>624</v>
      </c>
      <c r="I145" s="14"/>
      <c r="J145" s="867"/>
      <c r="K145" s="12"/>
      <c r="L145" s="17"/>
      <c r="M145" s="17"/>
      <c r="N145" s="17"/>
      <c r="O145" s="253" t="s">
        <v>196</v>
      </c>
      <c r="P145" s="870"/>
      <c r="Q145" s="864"/>
      <c r="R145" s="867"/>
    </row>
    <row r="146" spans="2:18" ht="30" x14ac:dyDescent="0.25">
      <c r="B146" s="54" t="s">
        <v>625</v>
      </c>
      <c r="C146" s="695"/>
      <c r="D146" s="180"/>
      <c r="E146" s="10"/>
      <c r="F146" s="20" t="s">
        <v>520</v>
      </c>
      <c r="G146" s="133" t="s">
        <v>112</v>
      </c>
      <c r="H146" s="108" t="s">
        <v>626</v>
      </c>
      <c r="I146" s="14"/>
      <c r="J146" s="867"/>
      <c r="K146" s="12"/>
      <c r="L146" s="17"/>
      <c r="M146" s="17"/>
      <c r="N146" s="17"/>
      <c r="O146" s="252" t="s">
        <v>336</v>
      </c>
      <c r="P146" s="870"/>
      <c r="Q146" s="864"/>
      <c r="R146" s="867"/>
    </row>
    <row r="147" spans="2:18" ht="30" x14ac:dyDescent="0.25">
      <c r="B147" s="54" t="s">
        <v>627</v>
      </c>
      <c r="C147" s="695"/>
      <c r="D147" s="180"/>
      <c r="E147" s="10"/>
      <c r="F147" s="20" t="s">
        <v>613</v>
      </c>
      <c r="G147" s="133" t="s">
        <v>112</v>
      </c>
      <c r="H147" s="108" t="s">
        <v>628</v>
      </c>
      <c r="I147" s="14"/>
      <c r="J147" s="873"/>
      <c r="K147" s="12"/>
      <c r="L147" s="17"/>
      <c r="M147" s="17"/>
      <c r="N147" s="17"/>
      <c r="O147" s="252" t="s">
        <v>336</v>
      </c>
      <c r="P147" s="870"/>
      <c r="Q147" s="864"/>
      <c r="R147" s="867"/>
    </row>
    <row r="148" spans="2:18" ht="30" customHeight="1" x14ac:dyDescent="0.25">
      <c r="B148" s="54" t="s">
        <v>629</v>
      </c>
      <c r="C148" s="695"/>
      <c r="D148" s="180"/>
      <c r="E148" s="10"/>
      <c r="F148" s="20" t="s">
        <v>240</v>
      </c>
      <c r="G148" s="133" t="s">
        <v>241</v>
      </c>
      <c r="H148" s="108" t="s">
        <v>630</v>
      </c>
      <c r="I148" s="14"/>
      <c r="J148" s="261" t="s">
        <v>617</v>
      </c>
      <c r="K148" s="123"/>
      <c r="L148" s="17"/>
      <c r="M148" s="17" t="s">
        <v>327</v>
      </c>
      <c r="N148" s="17"/>
      <c r="O148" s="253" t="s">
        <v>196</v>
      </c>
      <c r="P148" s="874"/>
      <c r="Q148" s="865"/>
      <c r="R148" s="868"/>
    </row>
    <row r="149" spans="2:18" ht="49.5" customHeight="1" x14ac:dyDescent="0.25">
      <c r="B149" s="56" t="s">
        <v>631</v>
      </c>
      <c r="C149" s="689"/>
      <c r="D149" s="381"/>
      <c r="E149" s="21" t="s">
        <v>632</v>
      </c>
      <c r="F149" s="141"/>
      <c r="G149" s="94"/>
      <c r="H149" s="23" t="s">
        <v>633</v>
      </c>
      <c r="I149" s="14"/>
      <c r="J149" s="55"/>
      <c r="K149" s="12"/>
      <c r="L149" s="17"/>
      <c r="M149" s="17"/>
      <c r="N149" s="17"/>
      <c r="O149" s="253"/>
      <c r="P149" s="19"/>
      <c r="Q149" s="14"/>
      <c r="R149" s="55"/>
    </row>
    <row r="150" spans="2:18" x14ac:dyDescent="0.25">
      <c r="B150" s="56" t="s">
        <v>634</v>
      </c>
      <c r="C150" s="711"/>
      <c r="D150" s="381"/>
      <c r="E150" s="21"/>
      <c r="F150" s="141" t="s">
        <v>635</v>
      </c>
      <c r="G150" s="94" t="s">
        <v>636</v>
      </c>
      <c r="H150" s="23" t="s">
        <v>637</v>
      </c>
      <c r="I150" s="14"/>
      <c r="J150" s="57" t="s">
        <v>128</v>
      </c>
      <c r="K150" s="22"/>
      <c r="L150" s="25"/>
      <c r="M150" s="25"/>
      <c r="N150" s="25"/>
      <c r="O150" s="254" t="s">
        <v>128</v>
      </c>
      <c r="P150" s="27" t="s">
        <v>128</v>
      </c>
      <c r="Q150" s="24"/>
      <c r="R150" s="57"/>
    </row>
    <row r="151" spans="2:18" ht="15" customHeight="1" x14ac:dyDescent="0.25">
      <c r="B151" s="56" t="s">
        <v>638</v>
      </c>
      <c r="C151" s="689"/>
      <c r="D151" s="381"/>
      <c r="E151" s="21"/>
      <c r="F151" s="141" t="s">
        <v>639</v>
      </c>
      <c r="G151" s="94" t="s">
        <v>636</v>
      </c>
      <c r="H151" s="23" t="s">
        <v>640</v>
      </c>
      <c r="I151" s="14"/>
      <c r="J151" s="57" t="s">
        <v>128</v>
      </c>
      <c r="K151" s="22"/>
      <c r="L151" s="25"/>
      <c r="M151" s="25"/>
      <c r="N151" s="25"/>
      <c r="O151" s="254" t="s">
        <v>128</v>
      </c>
      <c r="P151" s="27" t="s">
        <v>128</v>
      </c>
      <c r="Q151" s="24"/>
      <c r="R151" s="57"/>
    </row>
    <row r="152" spans="2:18" x14ac:dyDescent="0.25">
      <c r="B152" s="56" t="s">
        <v>641</v>
      </c>
      <c r="C152" s="711"/>
      <c r="D152" s="381"/>
      <c r="E152" s="21" t="s">
        <v>642</v>
      </c>
      <c r="F152" s="141"/>
      <c r="G152" s="94" t="s">
        <v>112</v>
      </c>
      <c r="H152" s="23" t="s">
        <v>643</v>
      </c>
      <c r="I152" s="14"/>
      <c r="J152" s="57" t="s">
        <v>128</v>
      </c>
      <c r="K152" s="22"/>
      <c r="L152" s="25"/>
      <c r="M152" s="25"/>
      <c r="N152" s="25"/>
      <c r="O152" s="254" t="s">
        <v>128</v>
      </c>
      <c r="P152" s="27" t="s">
        <v>128</v>
      </c>
      <c r="Q152" s="24"/>
      <c r="R152" s="57"/>
    </row>
    <row r="153" spans="2:18" ht="60" x14ac:dyDescent="0.25">
      <c r="B153" s="389" t="s">
        <v>644</v>
      </c>
      <c r="C153" s="692" t="s">
        <v>137</v>
      </c>
      <c r="D153" s="682"/>
      <c r="E153" s="403" t="s">
        <v>338</v>
      </c>
      <c r="F153" s="404"/>
      <c r="G153" s="808" t="str">
        <f>HYPERLINK("#APRwyStatus","Code list")</f>
        <v>Code list</v>
      </c>
      <c r="H153" s="405" t="s">
        <v>645</v>
      </c>
      <c r="I153" s="129"/>
      <c r="J153" s="445" t="s">
        <v>646</v>
      </c>
      <c r="K153" s="271"/>
      <c r="L153" s="658"/>
      <c r="M153" s="658"/>
      <c r="N153" s="658"/>
      <c r="O153" s="412" t="s">
        <v>196</v>
      </c>
      <c r="P153" s="126" t="s">
        <v>118</v>
      </c>
      <c r="Q153" s="105" t="s">
        <v>187</v>
      </c>
      <c r="R153" s="127" t="s">
        <v>117</v>
      </c>
    </row>
    <row r="154" spans="2:18" ht="60" x14ac:dyDescent="0.25">
      <c r="B154" s="524" t="s">
        <v>647</v>
      </c>
      <c r="C154" s="693" t="s">
        <v>137</v>
      </c>
      <c r="D154" s="591"/>
      <c r="E154" s="353" t="s">
        <v>314</v>
      </c>
      <c r="F154" s="357"/>
      <c r="G154" s="164" t="s">
        <v>112</v>
      </c>
      <c r="H154" s="355" t="s">
        <v>648</v>
      </c>
      <c r="I154" s="138"/>
      <c r="J154" s="362" t="s">
        <v>649</v>
      </c>
      <c r="K154" s="354"/>
      <c r="L154" s="352"/>
      <c r="M154" s="352"/>
      <c r="N154" s="352"/>
      <c r="O154" s="647" t="s">
        <v>123</v>
      </c>
      <c r="P154" s="413" t="s">
        <v>650</v>
      </c>
      <c r="Q154" s="98"/>
      <c r="R154" s="110" t="s">
        <v>117</v>
      </c>
    </row>
    <row r="155" spans="2:18" ht="24" x14ac:dyDescent="0.25">
      <c r="B155" s="145" t="s">
        <v>651</v>
      </c>
      <c r="C155" s="694"/>
      <c r="D155" s="580" t="s">
        <v>652</v>
      </c>
      <c r="E155" s="69" t="s">
        <v>239</v>
      </c>
      <c r="F155" s="70" t="s">
        <v>239</v>
      </c>
      <c r="G155" s="71" t="s">
        <v>239</v>
      </c>
      <c r="H155" s="72" t="s">
        <v>653</v>
      </c>
      <c r="I155" s="73" t="s">
        <v>239</v>
      </c>
      <c r="J155" s="74" t="s">
        <v>239</v>
      </c>
      <c r="K155" s="75" t="s">
        <v>239</v>
      </c>
      <c r="L155" s="76" t="s">
        <v>239</v>
      </c>
      <c r="M155" s="76" t="s">
        <v>239</v>
      </c>
      <c r="N155" s="76" t="s">
        <v>239</v>
      </c>
      <c r="O155" s="77"/>
      <c r="P155" s="88"/>
      <c r="Q155" s="83"/>
      <c r="R155" s="89"/>
    </row>
    <row r="156" spans="2:18" ht="30" customHeight="1" x14ac:dyDescent="0.25">
      <c r="B156" s="54" t="s">
        <v>654</v>
      </c>
      <c r="C156" s="695"/>
      <c r="D156" s="180"/>
      <c r="E156" s="10" t="s">
        <v>108</v>
      </c>
      <c r="F156" s="11"/>
      <c r="G156" s="12" t="s">
        <v>112</v>
      </c>
      <c r="H156" s="108" t="s">
        <v>655</v>
      </c>
      <c r="I156" s="14"/>
      <c r="J156" s="20" t="s">
        <v>656</v>
      </c>
      <c r="K156" s="972" t="str">
        <f>HYPERLINK("#AFRwyDesignator","see data item AP21010")</f>
        <v>see data item AP21010</v>
      </c>
      <c r="L156" s="973"/>
      <c r="M156" s="973"/>
      <c r="N156" s="973"/>
      <c r="O156" s="973"/>
      <c r="P156" s="973"/>
      <c r="Q156" s="973"/>
      <c r="R156" s="974"/>
    </row>
    <row r="157" spans="2:18" ht="30" customHeight="1" x14ac:dyDescent="0.25">
      <c r="B157" s="389" t="s">
        <v>657</v>
      </c>
      <c r="C157" s="690" t="s">
        <v>171</v>
      </c>
      <c r="D157" s="180"/>
      <c r="E157" s="403" t="s">
        <v>658</v>
      </c>
      <c r="F157" s="11"/>
      <c r="G157" s="12"/>
      <c r="H157" s="405" t="s">
        <v>659</v>
      </c>
      <c r="I157" s="14"/>
      <c r="J157" s="20"/>
      <c r="K157" s="16"/>
      <c r="L157" s="17"/>
      <c r="M157" s="17"/>
      <c r="N157" s="17"/>
      <c r="O157" s="18"/>
      <c r="P157" s="19"/>
      <c r="Q157" s="14"/>
      <c r="R157" s="55"/>
    </row>
    <row r="158" spans="2:18" x14ac:dyDescent="0.25">
      <c r="B158" s="54" t="s">
        <v>660</v>
      </c>
      <c r="C158" s="691" t="s">
        <v>223</v>
      </c>
      <c r="D158" s="180"/>
      <c r="E158" s="10"/>
      <c r="F158" s="11" t="s">
        <v>661</v>
      </c>
      <c r="G158" s="12" t="s">
        <v>658</v>
      </c>
      <c r="H158" s="108" t="s">
        <v>662</v>
      </c>
      <c r="I158" s="14"/>
      <c r="J158" s="15" t="s">
        <v>663</v>
      </c>
      <c r="K158" s="16" t="s">
        <v>244</v>
      </c>
      <c r="L158" s="17" t="s">
        <v>227</v>
      </c>
      <c r="M158" s="17" t="s">
        <v>664</v>
      </c>
      <c r="N158" s="175" t="s">
        <v>228</v>
      </c>
      <c r="O158" s="18" t="s">
        <v>196</v>
      </c>
      <c r="P158" s="19" t="s">
        <v>118</v>
      </c>
      <c r="Q158" s="14" t="s">
        <v>187</v>
      </c>
      <c r="R158" s="55" t="s">
        <v>117</v>
      </c>
    </row>
    <row r="159" spans="2:18" ht="75" customHeight="1" x14ac:dyDescent="0.25">
      <c r="B159" s="389" t="s">
        <v>665</v>
      </c>
      <c r="C159" s="690" t="s">
        <v>137</v>
      </c>
      <c r="D159" s="180"/>
      <c r="E159" s="10"/>
      <c r="F159" s="177" t="s">
        <v>666</v>
      </c>
      <c r="G159" s="162" t="s">
        <v>658</v>
      </c>
      <c r="H159" s="405" t="s">
        <v>667</v>
      </c>
      <c r="I159" s="14"/>
      <c r="J159" s="20" t="s">
        <v>668</v>
      </c>
      <c r="K159" s="669"/>
      <c r="L159" s="17"/>
      <c r="M159" s="17" t="s">
        <v>227</v>
      </c>
      <c r="N159" s="175" t="s">
        <v>669</v>
      </c>
      <c r="O159" s="117" t="s">
        <v>670</v>
      </c>
      <c r="P159" s="19" t="s">
        <v>220</v>
      </c>
      <c r="Q159" s="14" t="s">
        <v>221</v>
      </c>
      <c r="R159" s="55"/>
    </row>
    <row r="160" spans="2:18" ht="45" x14ac:dyDescent="0.25">
      <c r="B160" s="54" t="s">
        <v>671</v>
      </c>
      <c r="C160" s="695"/>
      <c r="D160" s="180"/>
      <c r="E160" s="10" t="s">
        <v>33</v>
      </c>
      <c r="F160" s="11"/>
      <c r="G160" s="12" t="s">
        <v>112</v>
      </c>
      <c r="H160" s="108" t="s">
        <v>672</v>
      </c>
      <c r="I160" s="14"/>
      <c r="J160" s="20" t="s">
        <v>673</v>
      </c>
      <c r="K160" s="16"/>
      <c r="L160" s="17"/>
      <c r="M160" s="17"/>
      <c r="N160" s="17"/>
      <c r="O160" s="18" t="s">
        <v>123</v>
      </c>
      <c r="P160" s="19" t="s">
        <v>118</v>
      </c>
      <c r="Q160" s="14"/>
      <c r="R160" s="55" t="s">
        <v>117</v>
      </c>
    </row>
    <row r="161" spans="2:18" x14ac:dyDescent="0.25">
      <c r="B161" s="54" t="s">
        <v>674</v>
      </c>
      <c r="C161" s="695"/>
      <c r="D161" s="180"/>
      <c r="E161" s="10" t="s">
        <v>675</v>
      </c>
      <c r="F161" s="11"/>
      <c r="G161" s="12"/>
      <c r="H161" s="108" t="s">
        <v>676</v>
      </c>
      <c r="I161" s="14"/>
      <c r="J161" s="15"/>
      <c r="K161" s="16"/>
      <c r="L161" s="17"/>
      <c r="M161" s="17"/>
      <c r="N161" s="17"/>
      <c r="O161" s="18"/>
      <c r="P161" s="878" t="s">
        <v>118</v>
      </c>
      <c r="Q161" s="863" t="s">
        <v>187</v>
      </c>
      <c r="R161" s="866" t="s">
        <v>117</v>
      </c>
    </row>
    <row r="162" spans="2:18" ht="45" x14ac:dyDescent="0.25">
      <c r="B162" s="54" t="s">
        <v>677</v>
      </c>
      <c r="C162" s="695"/>
      <c r="D162" s="180"/>
      <c r="E162" s="10"/>
      <c r="F162" s="11" t="s">
        <v>240</v>
      </c>
      <c r="G162" s="12" t="s">
        <v>241</v>
      </c>
      <c r="H162" s="108" t="s">
        <v>678</v>
      </c>
      <c r="I162" s="14"/>
      <c r="J162" s="20" t="s">
        <v>679</v>
      </c>
      <c r="K162" s="16" t="s">
        <v>503</v>
      </c>
      <c r="L162" s="17" t="s">
        <v>504</v>
      </c>
      <c r="M162" s="17" t="s">
        <v>680</v>
      </c>
      <c r="N162" s="17" t="s">
        <v>195</v>
      </c>
      <c r="O162" s="18" t="s">
        <v>196</v>
      </c>
      <c r="P162" s="879"/>
      <c r="Q162" s="864"/>
      <c r="R162" s="867"/>
    </row>
    <row r="163" spans="2:18" ht="24" customHeight="1" x14ac:dyDescent="0.25">
      <c r="B163" s="887" t="s">
        <v>681</v>
      </c>
      <c r="C163" s="988" t="s">
        <v>682</v>
      </c>
      <c r="D163" s="986"/>
      <c r="E163" s="891"/>
      <c r="F163" s="932" t="s">
        <v>189</v>
      </c>
      <c r="G163" s="981" t="s">
        <v>189</v>
      </c>
      <c r="H163" s="983" t="s">
        <v>683</v>
      </c>
      <c r="I163" s="727" t="s">
        <v>684</v>
      </c>
      <c r="J163" s="932" t="s">
        <v>685</v>
      </c>
      <c r="K163" s="16" t="s">
        <v>192</v>
      </c>
      <c r="L163" s="17" t="s">
        <v>193</v>
      </c>
      <c r="M163" s="17" t="s">
        <v>194</v>
      </c>
      <c r="N163" s="875" t="s">
        <v>195</v>
      </c>
      <c r="O163" s="970" t="s">
        <v>196</v>
      </c>
      <c r="P163" s="879"/>
      <c r="Q163" s="864"/>
      <c r="R163" s="867"/>
    </row>
    <row r="164" spans="2:18" ht="24" x14ac:dyDescent="0.25">
      <c r="B164" s="985"/>
      <c r="C164" s="989"/>
      <c r="D164" s="987"/>
      <c r="E164" s="929"/>
      <c r="F164" s="952"/>
      <c r="G164" s="982"/>
      <c r="H164" s="984"/>
      <c r="I164" s="727" t="s">
        <v>686</v>
      </c>
      <c r="J164" s="950"/>
      <c r="K164" s="16" t="s">
        <v>503</v>
      </c>
      <c r="L164" s="17" t="s">
        <v>508</v>
      </c>
      <c r="M164" s="17" t="s">
        <v>194</v>
      </c>
      <c r="N164" s="876"/>
      <c r="O164" s="971"/>
      <c r="P164" s="879"/>
      <c r="Q164" s="864"/>
      <c r="R164" s="867"/>
    </row>
    <row r="165" spans="2:18" ht="24" x14ac:dyDescent="0.25">
      <c r="B165" s="887" t="s">
        <v>687</v>
      </c>
      <c r="C165" s="988" t="s">
        <v>682</v>
      </c>
      <c r="D165" s="986"/>
      <c r="E165" s="891"/>
      <c r="F165" s="932" t="s">
        <v>198</v>
      </c>
      <c r="G165" s="981" t="s">
        <v>199</v>
      </c>
      <c r="H165" s="983" t="s">
        <v>688</v>
      </c>
      <c r="I165" s="727" t="s">
        <v>684</v>
      </c>
      <c r="J165" s="932" t="s">
        <v>689</v>
      </c>
      <c r="K165" s="16" t="s">
        <v>192</v>
      </c>
      <c r="L165" s="17" t="s">
        <v>193</v>
      </c>
      <c r="M165" s="17" t="s">
        <v>194</v>
      </c>
      <c r="N165" s="875" t="s">
        <v>195</v>
      </c>
      <c r="O165" s="970" t="s">
        <v>196</v>
      </c>
      <c r="P165" s="879"/>
      <c r="Q165" s="864"/>
      <c r="R165" s="867"/>
    </row>
    <row r="166" spans="2:18" ht="24" x14ac:dyDescent="0.25">
      <c r="B166" s="985"/>
      <c r="C166" s="989"/>
      <c r="D166" s="987"/>
      <c r="E166" s="929"/>
      <c r="F166" s="952"/>
      <c r="G166" s="982"/>
      <c r="H166" s="984"/>
      <c r="I166" s="727" t="s">
        <v>686</v>
      </c>
      <c r="J166" s="950"/>
      <c r="K166" s="16" t="s">
        <v>503</v>
      </c>
      <c r="L166" s="17" t="s">
        <v>508</v>
      </c>
      <c r="M166" s="17" t="s">
        <v>194</v>
      </c>
      <c r="N166" s="876"/>
      <c r="O166" s="971"/>
      <c r="P166" s="879"/>
      <c r="Q166" s="864"/>
      <c r="R166" s="867"/>
    </row>
    <row r="167" spans="2:18" ht="24" x14ac:dyDescent="0.25">
      <c r="B167" s="54" t="s">
        <v>690</v>
      </c>
      <c r="C167" s="695"/>
      <c r="D167" s="180"/>
      <c r="E167" s="10"/>
      <c r="F167" s="11" t="s">
        <v>33</v>
      </c>
      <c r="G167" s="12" t="s">
        <v>112</v>
      </c>
      <c r="H167" s="108" t="s">
        <v>691</v>
      </c>
      <c r="I167" s="14"/>
      <c r="J167" s="932" t="s">
        <v>692</v>
      </c>
      <c r="K167" s="16"/>
      <c r="L167" s="17"/>
      <c r="M167" s="17"/>
      <c r="N167" s="17"/>
      <c r="O167" s="18" t="s">
        <v>196</v>
      </c>
      <c r="P167" s="879"/>
      <c r="Q167" s="864"/>
      <c r="R167" s="867"/>
    </row>
    <row r="168" spans="2:18" ht="24" customHeight="1" x14ac:dyDescent="0.25">
      <c r="B168" s="54" t="s">
        <v>693</v>
      </c>
      <c r="C168" s="695"/>
      <c r="D168" s="180"/>
      <c r="E168" s="10"/>
      <c r="F168" s="11" t="s">
        <v>694</v>
      </c>
      <c r="G168" s="12" t="s">
        <v>257</v>
      </c>
      <c r="H168" s="108" t="s">
        <v>695</v>
      </c>
      <c r="I168" s="108" t="s">
        <v>696</v>
      </c>
      <c r="J168" s="950"/>
      <c r="K168" s="16" t="s">
        <v>244</v>
      </c>
      <c r="L168" s="17" t="s">
        <v>504</v>
      </c>
      <c r="M168" s="17" t="s">
        <v>194</v>
      </c>
      <c r="N168" s="17" t="s">
        <v>195</v>
      </c>
      <c r="O168" s="18" t="s">
        <v>196</v>
      </c>
      <c r="P168" s="880"/>
      <c r="Q168" s="865"/>
      <c r="R168" s="868"/>
    </row>
    <row r="169" spans="2:18" x14ac:dyDescent="0.25">
      <c r="B169" s="54" t="s">
        <v>697</v>
      </c>
      <c r="C169" s="695"/>
      <c r="D169" s="180"/>
      <c r="E169" s="10" t="s">
        <v>698</v>
      </c>
      <c r="F169" s="11"/>
      <c r="G169" s="12"/>
      <c r="H169" s="108" t="s">
        <v>699</v>
      </c>
      <c r="I169" s="14"/>
      <c r="J169" s="15"/>
      <c r="K169" s="16"/>
      <c r="L169" s="17"/>
      <c r="M169" s="17"/>
      <c r="N169" s="17"/>
      <c r="O169" s="18"/>
      <c r="P169" s="878" t="s">
        <v>118</v>
      </c>
      <c r="Q169" s="863" t="s">
        <v>187</v>
      </c>
      <c r="R169" s="866" t="s">
        <v>117</v>
      </c>
    </row>
    <row r="170" spans="2:18" x14ac:dyDescent="0.25">
      <c r="B170" s="54" t="s">
        <v>700</v>
      </c>
      <c r="C170" s="695"/>
      <c r="D170" s="180"/>
      <c r="E170" s="10"/>
      <c r="F170" s="11" t="s">
        <v>240</v>
      </c>
      <c r="G170" s="12" t="s">
        <v>241</v>
      </c>
      <c r="H170" s="108" t="s">
        <v>701</v>
      </c>
      <c r="I170" s="14"/>
      <c r="J170" s="15" t="s">
        <v>702</v>
      </c>
      <c r="K170" s="16" t="s">
        <v>503</v>
      </c>
      <c r="L170" s="17" t="s">
        <v>504</v>
      </c>
      <c r="M170" s="17" t="s">
        <v>680</v>
      </c>
      <c r="N170" s="17" t="s">
        <v>195</v>
      </c>
      <c r="O170" s="18" t="s">
        <v>196</v>
      </c>
      <c r="P170" s="879"/>
      <c r="Q170" s="864"/>
      <c r="R170" s="867"/>
    </row>
    <row r="171" spans="2:18" ht="24" customHeight="1" x14ac:dyDescent="0.25">
      <c r="B171" s="887" t="s">
        <v>703</v>
      </c>
      <c r="C171" s="995" t="s">
        <v>704</v>
      </c>
      <c r="D171" s="986"/>
      <c r="E171" s="891"/>
      <c r="F171" s="932" t="s">
        <v>189</v>
      </c>
      <c r="G171" s="981" t="s">
        <v>189</v>
      </c>
      <c r="H171" s="983" t="s">
        <v>705</v>
      </c>
      <c r="I171" s="727" t="s">
        <v>684</v>
      </c>
      <c r="J171" s="932" t="s">
        <v>706</v>
      </c>
      <c r="K171" s="223" t="s">
        <v>192</v>
      </c>
      <c r="L171" s="175" t="s">
        <v>193</v>
      </c>
      <c r="M171" s="17" t="s">
        <v>194</v>
      </c>
      <c r="N171" s="875" t="s">
        <v>195</v>
      </c>
      <c r="O171" s="970" t="s">
        <v>196</v>
      </c>
      <c r="P171" s="879"/>
      <c r="Q171" s="864"/>
      <c r="R171" s="867"/>
    </row>
    <row r="172" spans="2:18" ht="24" customHeight="1" x14ac:dyDescent="0.25">
      <c r="B172" s="985"/>
      <c r="C172" s="996"/>
      <c r="D172" s="987"/>
      <c r="E172" s="929"/>
      <c r="F172" s="952"/>
      <c r="G172" s="982"/>
      <c r="H172" s="984"/>
      <c r="I172" s="727" t="s">
        <v>686</v>
      </c>
      <c r="J172" s="950"/>
      <c r="K172" s="669" t="s">
        <v>503</v>
      </c>
      <c r="L172" s="17" t="s">
        <v>508</v>
      </c>
      <c r="M172" s="17" t="s">
        <v>194</v>
      </c>
      <c r="N172" s="876"/>
      <c r="O172" s="971"/>
      <c r="P172" s="880"/>
      <c r="Q172" s="865"/>
      <c r="R172" s="868"/>
    </row>
    <row r="173" spans="2:18" ht="30" x14ac:dyDescent="0.25">
      <c r="B173" s="54" t="s">
        <v>707</v>
      </c>
      <c r="C173" s="695"/>
      <c r="D173" s="180"/>
      <c r="E173" s="10" t="s">
        <v>708</v>
      </c>
      <c r="F173" s="11"/>
      <c r="G173" s="12"/>
      <c r="H173" s="108" t="s">
        <v>709</v>
      </c>
      <c r="I173" s="108" t="s">
        <v>710</v>
      </c>
      <c r="J173" s="15"/>
      <c r="K173" s="622"/>
      <c r="L173" s="17"/>
      <c r="M173" s="17"/>
      <c r="N173" s="17"/>
      <c r="O173" s="18"/>
      <c r="P173" s="878" t="s">
        <v>118</v>
      </c>
      <c r="Q173" s="863" t="s">
        <v>187</v>
      </c>
      <c r="R173" s="866" t="s">
        <v>117</v>
      </c>
    </row>
    <row r="174" spans="2:18" ht="30" customHeight="1" x14ac:dyDescent="0.25">
      <c r="B174" s="54" t="s">
        <v>711</v>
      </c>
      <c r="C174" s="691" t="s">
        <v>223</v>
      </c>
      <c r="D174" s="180"/>
      <c r="E174" s="10"/>
      <c r="F174" s="11" t="s">
        <v>240</v>
      </c>
      <c r="G174" s="12" t="s">
        <v>241</v>
      </c>
      <c r="H174" s="108" t="s">
        <v>712</v>
      </c>
      <c r="I174" s="14"/>
      <c r="J174" s="858" t="s">
        <v>713</v>
      </c>
      <c r="K174" s="223" t="s">
        <v>503</v>
      </c>
      <c r="L174" s="178" t="s">
        <v>504</v>
      </c>
      <c r="M174" s="17" t="s">
        <v>680</v>
      </c>
      <c r="N174" s="175" t="s">
        <v>195</v>
      </c>
      <c r="O174" s="18" t="s">
        <v>196</v>
      </c>
      <c r="P174" s="879"/>
      <c r="Q174" s="864"/>
      <c r="R174" s="867"/>
    </row>
    <row r="175" spans="2:18" ht="30" customHeight="1" x14ac:dyDescent="0.25">
      <c r="B175" s="121" t="s">
        <v>714</v>
      </c>
      <c r="C175" s="691" t="s">
        <v>223</v>
      </c>
      <c r="D175" s="181"/>
      <c r="E175" s="122"/>
      <c r="F175" s="249" t="s">
        <v>189</v>
      </c>
      <c r="G175" s="123" t="s">
        <v>189</v>
      </c>
      <c r="H175" s="274" t="s">
        <v>715</v>
      </c>
      <c r="I175" s="105"/>
      <c r="J175" s="968"/>
      <c r="K175" s="224" t="s">
        <v>503</v>
      </c>
      <c r="L175" s="272" t="s">
        <v>508</v>
      </c>
      <c r="M175" s="107" t="s">
        <v>194</v>
      </c>
      <c r="N175" s="276" t="s">
        <v>195</v>
      </c>
      <c r="O175" s="125" t="s">
        <v>196</v>
      </c>
      <c r="P175" s="913"/>
      <c r="Q175" s="872"/>
      <c r="R175" s="873"/>
    </row>
    <row r="176" spans="2:18" ht="24" customHeight="1" x14ac:dyDescent="0.25">
      <c r="B176" s="677" t="s">
        <v>716</v>
      </c>
      <c r="C176" s="676"/>
      <c r="D176" s="413"/>
      <c r="E176" s="659" t="s">
        <v>717</v>
      </c>
      <c r="F176" s="454"/>
      <c r="G176" s="455"/>
      <c r="H176" s="639" t="s">
        <v>718</v>
      </c>
      <c r="I176" s="193"/>
      <c r="J176" s="456"/>
      <c r="K176" s="623"/>
      <c r="L176" s="620"/>
      <c r="M176" s="620"/>
      <c r="N176" s="620"/>
      <c r="O176" s="575"/>
      <c r="P176" s="100"/>
      <c r="Q176" s="98"/>
      <c r="R176" s="110"/>
    </row>
    <row r="177" spans="2:18" ht="45" customHeight="1" x14ac:dyDescent="0.25">
      <c r="B177" s="679" t="s">
        <v>719</v>
      </c>
      <c r="C177" s="700"/>
      <c r="D177" s="191"/>
      <c r="E177" s="28"/>
      <c r="F177" s="58" t="s">
        <v>189</v>
      </c>
      <c r="G177" s="29" t="s">
        <v>189</v>
      </c>
      <c r="H177" s="192" t="s">
        <v>720</v>
      </c>
      <c r="I177" s="192" t="s">
        <v>721</v>
      </c>
      <c r="J177" s="135" t="s">
        <v>722</v>
      </c>
      <c r="K177" s="22"/>
      <c r="L177" s="17" t="s">
        <v>508</v>
      </c>
      <c r="M177" s="25"/>
      <c r="N177" s="25"/>
      <c r="O177" s="117" t="s">
        <v>196</v>
      </c>
      <c r="P177" s="19" t="s">
        <v>118</v>
      </c>
      <c r="Q177" s="14" t="s">
        <v>187</v>
      </c>
      <c r="R177" s="55" t="s">
        <v>117</v>
      </c>
    </row>
    <row r="178" spans="2:18" x14ac:dyDescent="0.25">
      <c r="B178" s="258" t="s">
        <v>723</v>
      </c>
      <c r="C178" s="701"/>
      <c r="D178" s="181"/>
      <c r="E178" s="122"/>
      <c r="F178" s="182" t="s">
        <v>724</v>
      </c>
      <c r="G178" s="183" t="s">
        <v>209</v>
      </c>
      <c r="H178" s="184" t="s">
        <v>725</v>
      </c>
      <c r="I178" s="185"/>
      <c r="J178" s="182" t="s">
        <v>122</v>
      </c>
      <c r="K178" s="183"/>
      <c r="L178" s="185"/>
      <c r="M178" s="185"/>
      <c r="N178" s="185"/>
      <c r="O178" s="186" t="s">
        <v>128</v>
      </c>
      <c r="P178" s="187" t="s">
        <v>128</v>
      </c>
      <c r="Q178" s="188"/>
      <c r="R178" s="182"/>
    </row>
    <row r="179" spans="2:18" x14ac:dyDescent="0.25">
      <c r="B179" s="626" t="s">
        <v>726</v>
      </c>
      <c r="C179" s="567"/>
      <c r="D179" s="413"/>
      <c r="E179" s="96" t="s">
        <v>724</v>
      </c>
      <c r="F179" s="97"/>
      <c r="G179" s="604" t="s">
        <v>209</v>
      </c>
      <c r="H179" s="108" t="s">
        <v>727</v>
      </c>
      <c r="I179" s="98"/>
      <c r="J179" s="99" t="s">
        <v>728</v>
      </c>
      <c r="K179" s="623"/>
      <c r="L179" s="620"/>
      <c r="M179" s="17" t="s">
        <v>729</v>
      </c>
      <c r="N179" s="17"/>
      <c r="O179" s="575" t="s">
        <v>196</v>
      </c>
      <c r="P179" s="19" t="s">
        <v>118</v>
      </c>
      <c r="Q179" s="14" t="s">
        <v>187</v>
      </c>
      <c r="R179" s="55" t="s">
        <v>117</v>
      </c>
    </row>
    <row r="180" spans="2:18" ht="30" x14ac:dyDescent="0.25">
      <c r="B180" s="680" t="s">
        <v>730</v>
      </c>
      <c r="C180" s="702"/>
      <c r="D180" s="180"/>
      <c r="E180" s="190" t="s">
        <v>731</v>
      </c>
      <c r="F180" s="11"/>
      <c r="G180" s="12"/>
      <c r="H180" s="189" t="s">
        <v>732</v>
      </c>
      <c r="I180" s="185"/>
      <c r="J180" s="182"/>
      <c r="K180" s="16"/>
      <c r="L180" s="17"/>
      <c r="M180" s="17"/>
      <c r="N180" s="17"/>
      <c r="O180" s="18"/>
      <c r="P180" s="19"/>
      <c r="Q180" s="14"/>
      <c r="R180" s="55"/>
    </row>
    <row r="181" spans="2:18" x14ac:dyDescent="0.25">
      <c r="B181" s="680" t="s">
        <v>733</v>
      </c>
      <c r="C181" s="702"/>
      <c r="D181" s="180"/>
      <c r="E181" s="179"/>
      <c r="F181" s="182" t="s">
        <v>421</v>
      </c>
      <c r="G181" s="183" t="s">
        <v>517</v>
      </c>
      <c r="H181" s="189" t="s">
        <v>734</v>
      </c>
      <c r="I181" s="185"/>
      <c r="J181" s="182" t="s">
        <v>128</v>
      </c>
      <c r="K181" s="183"/>
      <c r="L181" s="185"/>
      <c r="M181" s="185"/>
      <c r="N181" s="185"/>
      <c r="O181" s="186" t="s">
        <v>128</v>
      </c>
      <c r="P181" s="187" t="s">
        <v>128</v>
      </c>
      <c r="Q181" s="188"/>
      <c r="R181" s="182"/>
    </row>
    <row r="182" spans="2:18" x14ac:dyDescent="0.25">
      <c r="B182" s="680" t="s">
        <v>735</v>
      </c>
      <c r="C182" s="702"/>
      <c r="D182" s="180"/>
      <c r="E182" s="179"/>
      <c r="F182" s="182" t="s">
        <v>736</v>
      </c>
      <c r="G182" s="183" t="s">
        <v>112</v>
      </c>
      <c r="H182" s="189" t="s">
        <v>737</v>
      </c>
      <c r="I182" s="185"/>
      <c r="J182" s="182" t="s">
        <v>128</v>
      </c>
      <c r="K182" s="183"/>
      <c r="L182" s="185"/>
      <c r="M182" s="185"/>
      <c r="N182" s="185"/>
      <c r="O182" s="186" t="s">
        <v>128</v>
      </c>
      <c r="P182" s="187" t="s">
        <v>128</v>
      </c>
      <c r="Q182" s="188"/>
      <c r="R182" s="182"/>
    </row>
    <row r="183" spans="2:18" ht="24" x14ac:dyDescent="0.25">
      <c r="B183" s="680" t="s">
        <v>738</v>
      </c>
      <c r="C183" s="702"/>
      <c r="D183" s="180"/>
      <c r="E183" s="190" t="s">
        <v>739</v>
      </c>
      <c r="F183" s="11"/>
      <c r="G183" s="12"/>
      <c r="H183" s="189" t="s">
        <v>740</v>
      </c>
      <c r="I183" s="185"/>
      <c r="J183" s="182"/>
      <c r="K183" s="16"/>
      <c r="L183" s="17"/>
      <c r="M183" s="17"/>
      <c r="N183" s="17"/>
      <c r="O183" s="18"/>
      <c r="P183" s="19"/>
      <c r="Q183" s="14"/>
      <c r="R183" s="55"/>
    </row>
    <row r="184" spans="2:18" x14ac:dyDescent="0.25">
      <c r="B184" s="258" t="s">
        <v>741</v>
      </c>
      <c r="C184" s="701"/>
      <c r="D184" s="181"/>
      <c r="E184" s="122"/>
      <c r="F184" s="182" t="s">
        <v>421</v>
      </c>
      <c r="G184" s="183" t="s">
        <v>324</v>
      </c>
      <c r="H184" s="184" t="s">
        <v>742</v>
      </c>
      <c r="I184" s="185"/>
      <c r="J184" s="182" t="s">
        <v>128</v>
      </c>
      <c r="K184" s="183"/>
      <c r="L184" s="185"/>
      <c r="M184" s="185"/>
      <c r="N184" s="185"/>
      <c r="O184" s="186" t="s">
        <v>128</v>
      </c>
      <c r="P184" s="187" t="s">
        <v>128</v>
      </c>
      <c r="Q184" s="188"/>
      <c r="R184" s="182"/>
    </row>
    <row r="185" spans="2:18" x14ac:dyDescent="0.25">
      <c r="B185" s="258" t="s">
        <v>743</v>
      </c>
      <c r="C185" s="701"/>
      <c r="D185" s="181"/>
      <c r="E185" s="122"/>
      <c r="F185" s="182" t="s">
        <v>536</v>
      </c>
      <c r="G185" s="183" t="s">
        <v>112</v>
      </c>
      <c r="H185" s="184" t="s">
        <v>744</v>
      </c>
      <c r="I185" s="185"/>
      <c r="J185" s="182" t="s">
        <v>128</v>
      </c>
      <c r="K185" s="183"/>
      <c r="L185" s="185"/>
      <c r="M185" s="185"/>
      <c r="N185" s="185"/>
      <c r="O185" s="186" t="s">
        <v>128</v>
      </c>
      <c r="P185" s="187" t="s">
        <v>128</v>
      </c>
      <c r="Q185" s="188"/>
      <c r="R185" s="182"/>
    </row>
    <row r="186" spans="2:18" x14ac:dyDescent="0.25">
      <c r="B186" s="258" t="s">
        <v>745</v>
      </c>
      <c r="C186" s="701"/>
      <c r="D186" s="181"/>
      <c r="E186" s="122"/>
      <c r="F186" s="182" t="s">
        <v>529</v>
      </c>
      <c r="G186" s="183" t="s">
        <v>112</v>
      </c>
      <c r="H186" s="184" t="s">
        <v>746</v>
      </c>
      <c r="I186" s="185"/>
      <c r="J186" s="182" t="s">
        <v>128</v>
      </c>
      <c r="K186" s="183"/>
      <c r="L186" s="185"/>
      <c r="M186" s="185"/>
      <c r="N186" s="185"/>
      <c r="O186" s="186" t="s">
        <v>128</v>
      </c>
      <c r="P186" s="187" t="s">
        <v>128</v>
      </c>
      <c r="Q186" s="188"/>
      <c r="R186" s="182"/>
    </row>
    <row r="187" spans="2:18" x14ac:dyDescent="0.25">
      <c r="B187" s="258" t="s">
        <v>747</v>
      </c>
      <c r="C187" s="701"/>
      <c r="D187" s="181"/>
      <c r="E187" s="122"/>
      <c r="F187" s="182" t="s">
        <v>748</v>
      </c>
      <c r="G187" s="183" t="s">
        <v>112</v>
      </c>
      <c r="H187" s="184" t="s">
        <v>749</v>
      </c>
      <c r="I187" s="185"/>
      <c r="J187" s="182" t="s">
        <v>128</v>
      </c>
      <c r="K187" s="183"/>
      <c r="L187" s="185"/>
      <c r="M187" s="185"/>
      <c r="N187" s="185"/>
      <c r="O187" s="186" t="s">
        <v>128</v>
      </c>
      <c r="P187" s="187" t="s">
        <v>128</v>
      </c>
      <c r="Q187" s="188"/>
      <c r="R187" s="182"/>
    </row>
    <row r="188" spans="2:18" ht="36" x14ac:dyDescent="0.25">
      <c r="B188" s="54" t="s">
        <v>750</v>
      </c>
      <c r="C188" s="695"/>
      <c r="D188" s="180"/>
      <c r="E188" s="670" t="s">
        <v>751</v>
      </c>
      <c r="F188" s="11"/>
      <c r="G188" s="12"/>
      <c r="H188" s="108" t="s">
        <v>752</v>
      </c>
      <c r="I188" s="14"/>
      <c r="J188" s="15"/>
      <c r="K188" s="16"/>
      <c r="L188" s="17"/>
      <c r="M188" s="17"/>
      <c r="N188" s="17"/>
      <c r="O188" s="18"/>
      <c r="P188" s="910" t="s">
        <v>118</v>
      </c>
      <c r="Q188" s="911" t="s">
        <v>187</v>
      </c>
      <c r="R188" s="912" t="s">
        <v>117</v>
      </c>
    </row>
    <row r="189" spans="2:18" x14ac:dyDescent="0.25">
      <c r="B189" s="54" t="s">
        <v>753</v>
      </c>
      <c r="C189" s="695"/>
      <c r="D189" s="180"/>
      <c r="E189" s="10"/>
      <c r="F189" s="11" t="s">
        <v>563</v>
      </c>
      <c r="G189" s="12" t="s">
        <v>257</v>
      </c>
      <c r="H189" s="108" t="s">
        <v>754</v>
      </c>
      <c r="I189" s="108" t="s">
        <v>114</v>
      </c>
      <c r="J189" s="932" t="s">
        <v>755</v>
      </c>
      <c r="K189" s="16" t="s">
        <v>503</v>
      </c>
      <c r="L189" s="17" t="s">
        <v>504</v>
      </c>
      <c r="M189" s="17" t="s">
        <v>194</v>
      </c>
      <c r="N189" s="17" t="s">
        <v>195</v>
      </c>
      <c r="O189" s="18" t="s">
        <v>196</v>
      </c>
      <c r="P189" s="879"/>
      <c r="Q189" s="864"/>
      <c r="R189" s="867"/>
    </row>
    <row r="190" spans="2:18" x14ac:dyDescent="0.25">
      <c r="B190" s="54" t="s">
        <v>756</v>
      </c>
      <c r="C190" s="695"/>
      <c r="D190" s="180"/>
      <c r="E190" s="10"/>
      <c r="F190" s="11" t="s">
        <v>567</v>
      </c>
      <c r="G190" s="12" t="s">
        <v>257</v>
      </c>
      <c r="H190" s="108" t="s">
        <v>757</v>
      </c>
      <c r="I190" s="14"/>
      <c r="J190" s="950"/>
      <c r="K190" s="16" t="s">
        <v>503</v>
      </c>
      <c r="L190" s="17" t="s">
        <v>504</v>
      </c>
      <c r="M190" s="17" t="s">
        <v>194</v>
      </c>
      <c r="N190" s="17" t="s">
        <v>195</v>
      </c>
      <c r="O190" s="18" t="s">
        <v>196</v>
      </c>
      <c r="P190" s="879"/>
      <c r="Q190" s="864"/>
      <c r="R190" s="867"/>
    </row>
    <row r="191" spans="2:18" ht="75" x14ac:dyDescent="0.25">
      <c r="B191" s="54" t="s">
        <v>758</v>
      </c>
      <c r="C191" s="695"/>
      <c r="D191" s="180"/>
      <c r="E191" s="10"/>
      <c r="F191" s="11" t="s">
        <v>421</v>
      </c>
      <c r="G191" s="12" t="s">
        <v>324</v>
      </c>
      <c r="H191" s="108" t="s">
        <v>759</v>
      </c>
      <c r="I191" s="14"/>
      <c r="J191" s="20" t="s">
        <v>760</v>
      </c>
      <c r="K191" s="137"/>
      <c r="L191" s="17"/>
      <c r="M191" s="17" t="s">
        <v>327</v>
      </c>
      <c r="N191" s="17"/>
      <c r="O191" s="18" t="s">
        <v>196</v>
      </c>
      <c r="P191" s="879"/>
      <c r="Q191" s="864"/>
      <c r="R191" s="867"/>
    </row>
    <row r="192" spans="2:18" x14ac:dyDescent="0.25">
      <c r="B192" s="54" t="s">
        <v>761</v>
      </c>
      <c r="C192" s="567"/>
      <c r="D192" s="180"/>
      <c r="E192" s="10"/>
      <c r="F192" s="11" t="s">
        <v>724</v>
      </c>
      <c r="G192" s="12" t="s">
        <v>209</v>
      </c>
      <c r="H192" s="108" t="s">
        <v>762</v>
      </c>
      <c r="I192" s="14"/>
      <c r="J192" s="15" t="s">
        <v>728</v>
      </c>
      <c r="K192" s="16"/>
      <c r="L192" s="17"/>
      <c r="M192" s="17" t="s">
        <v>729</v>
      </c>
      <c r="N192" s="17"/>
      <c r="O192" s="18" t="s">
        <v>196</v>
      </c>
      <c r="P192" s="879"/>
      <c r="Q192" s="864"/>
      <c r="R192" s="867"/>
    </row>
    <row r="193" spans="2:18" ht="60" x14ac:dyDescent="0.25">
      <c r="B193" s="54" t="s">
        <v>763</v>
      </c>
      <c r="C193" s="691" t="s">
        <v>528</v>
      </c>
      <c r="D193" s="180"/>
      <c r="E193" s="10"/>
      <c r="F193" s="11" t="s">
        <v>529</v>
      </c>
      <c r="G193" s="813" t="str">
        <f>HYPERLINK("#APStopSurf","Code list")</f>
        <v>Code list</v>
      </c>
      <c r="H193" s="108" t="s">
        <v>764</v>
      </c>
      <c r="I193" s="14"/>
      <c r="J193" s="20" t="s">
        <v>765</v>
      </c>
      <c r="K193" s="16"/>
      <c r="L193" s="17"/>
      <c r="M193" s="17"/>
      <c r="N193" s="17"/>
      <c r="O193" s="18" t="s">
        <v>196</v>
      </c>
      <c r="P193" s="880"/>
      <c r="Q193" s="865"/>
      <c r="R193" s="868"/>
    </row>
    <row r="194" spans="2:18" ht="36" customHeight="1" x14ac:dyDescent="0.25">
      <c r="B194" s="54" t="s">
        <v>766</v>
      </c>
      <c r="C194" s="695"/>
      <c r="D194" s="180"/>
      <c r="E194" s="10" t="s">
        <v>767</v>
      </c>
      <c r="F194" s="11"/>
      <c r="G194" s="12"/>
      <c r="H194" s="108" t="s">
        <v>768</v>
      </c>
      <c r="I194" s="14"/>
      <c r="K194" s="16"/>
      <c r="L194" s="17"/>
      <c r="M194" s="17"/>
      <c r="N194" s="17"/>
      <c r="O194" s="18"/>
      <c r="P194" s="19"/>
      <c r="Q194" s="14"/>
      <c r="R194" s="55"/>
    </row>
    <row r="195" spans="2:18" ht="30" customHeight="1" x14ac:dyDescent="0.25">
      <c r="B195" s="54" t="s">
        <v>769</v>
      </c>
      <c r="C195" s="695"/>
      <c r="D195" s="180"/>
      <c r="E195" s="10"/>
      <c r="F195" s="11" t="s">
        <v>563</v>
      </c>
      <c r="G195" s="12" t="s">
        <v>257</v>
      </c>
      <c r="H195" s="108" t="s">
        <v>770</v>
      </c>
      <c r="I195" s="14"/>
      <c r="J195" s="932" t="s">
        <v>771</v>
      </c>
      <c r="K195" s="16"/>
      <c r="L195" s="17"/>
      <c r="M195" s="17"/>
      <c r="N195" s="17"/>
      <c r="O195" s="18" t="s">
        <v>196</v>
      </c>
      <c r="P195" s="19" t="s">
        <v>118</v>
      </c>
      <c r="Q195" s="14" t="s">
        <v>187</v>
      </c>
      <c r="R195" s="55" t="s">
        <v>117</v>
      </c>
    </row>
    <row r="196" spans="2:18" ht="30" customHeight="1" x14ac:dyDescent="0.25">
      <c r="B196" s="54" t="s">
        <v>772</v>
      </c>
      <c r="C196" s="695"/>
      <c r="D196" s="180"/>
      <c r="E196" s="10"/>
      <c r="F196" s="11" t="s">
        <v>567</v>
      </c>
      <c r="G196" s="12" t="s">
        <v>257</v>
      </c>
      <c r="H196" s="108" t="s">
        <v>773</v>
      </c>
      <c r="I196" s="108"/>
      <c r="J196" s="950"/>
      <c r="K196" s="16"/>
      <c r="L196" s="17"/>
      <c r="M196" s="17"/>
      <c r="N196" s="17"/>
      <c r="O196" s="18" t="s">
        <v>196</v>
      </c>
      <c r="P196" s="19" t="s">
        <v>118</v>
      </c>
      <c r="Q196" s="14" t="s">
        <v>187</v>
      </c>
      <c r="R196" s="55" t="s">
        <v>117</v>
      </c>
    </row>
    <row r="197" spans="2:18" ht="60" x14ac:dyDescent="0.25">
      <c r="B197" s="389" t="s">
        <v>774</v>
      </c>
      <c r="C197" s="690" t="s">
        <v>137</v>
      </c>
      <c r="D197" s="180"/>
      <c r="E197" s="10"/>
      <c r="F197" s="177" t="s">
        <v>421</v>
      </c>
      <c r="G197" s="178" t="s">
        <v>324</v>
      </c>
      <c r="H197" s="194" t="s">
        <v>775</v>
      </c>
      <c r="I197" s="14"/>
      <c r="J197" s="20" t="s">
        <v>776</v>
      </c>
      <c r="K197" s="137"/>
      <c r="L197" s="17"/>
      <c r="M197" s="817" t="s">
        <v>327</v>
      </c>
      <c r="N197" s="17"/>
      <c r="O197" s="117" t="s">
        <v>196</v>
      </c>
      <c r="P197" s="19" t="s">
        <v>118</v>
      </c>
      <c r="Q197" s="14" t="s">
        <v>187</v>
      </c>
      <c r="R197" s="55" t="s">
        <v>117</v>
      </c>
    </row>
    <row r="198" spans="2:18" x14ac:dyDescent="0.25">
      <c r="B198" s="258" t="s">
        <v>777</v>
      </c>
      <c r="C198" s="701"/>
      <c r="D198" s="181"/>
      <c r="E198" s="122"/>
      <c r="F198" s="182" t="s">
        <v>778</v>
      </c>
      <c r="G198" s="183"/>
      <c r="H198" s="184" t="s">
        <v>779</v>
      </c>
      <c r="I198" s="184" t="s">
        <v>114</v>
      </c>
      <c r="J198" s="182" t="s">
        <v>128</v>
      </c>
      <c r="K198" s="183"/>
      <c r="L198" s="185"/>
      <c r="M198" s="185"/>
      <c r="N198" s="185"/>
      <c r="O198" s="186" t="s">
        <v>128</v>
      </c>
      <c r="P198" s="187" t="s">
        <v>128</v>
      </c>
      <c r="Q198" s="188"/>
      <c r="R198" s="182"/>
    </row>
    <row r="199" spans="2:18" ht="36" customHeight="1" x14ac:dyDescent="0.25">
      <c r="B199" s="54" t="s">
        <v>780</v>
      </c>
      <c r="C199" s="695"/>
      <c r="D199" s="180"/>
      <c r="E199" s="10" t="s">
        <v>781</v>
      </c>
      <c r="F199" s="11"/>
      <c r="G199" s="12"/>
      <c r="H199" s="108" t="s">
        <v>782</v>
      </c>
      <c r="I199" s="14"/>
      <c r="J199" s="15"/>
      <c r="K199" s="16"/>
      <c r="L199" s="17"/>
      <c r="M199" s="17"/>
      <c r="N199" s="17"/>
      <c r="O199" s="18"/>
      <c r="P199" s="19"/>
      <c r="Q199" s="14"/>
      <c r="R199" s="55"/>
    </row>
    <row r="200" spans="2:18" ht="22.5" customHeight="1" x14ac:dyDescent="0.25">
      <c r="B200" s="54" t="s">
        <v>783</v>
      </c>
      <c r="C200" s="695"/>
      <c r="D200" s="180"/>
      <c r="E200" s="10"/>
      <c r="F200" s="11" t="s">
        <v>563</v>
      </c>
      <c r="G200" s="12" t="s">
        <v>257</v>
      </c>
      <c r="H200" s="108" t="s">
        <v>784</v>
      </c>
      <c r="I200" s="14"/>
      <c r="J200" s="932" t="s">
        <v>785</v>
      </c>
      <c r="K200" s="16"/>
      <c r="L200" s="17"/>
      <c r="M200" s="17"/>
      <c r="N200" s="17"/>
      <c r="O200" s="18" t="s">
        <v>196</v>
      </c>
      <c r="P200" s="19" t="s">
        <v>118</v>
      </c>
      <c r="Q200" s="14" t="s">
        <v>187</v>
      </c>
      <c r="R200" s="55" t="s">
        <v>117</v>
      </c>
    </row>
    <row r="201" spans="2:18" ht="22.5" customHeight="1" x14ac:dyDescent="0.25">
      <c r="B201" s="54" t="s">
        <v>786</v>
      </c>
      <c r="C201" s="695"/>
      <c r="D201" s="180"/>
      <c r="E201" s="10"/>
      <c r="F201" s="11" t="s">
        <v>567</v>
      </c>
      <c r="G201" s="12" t="s">
        <v>257</v>
      </c>
      <c r="H201" s="108" t="s">
        <v>787</v>
      </c>
      <c r="I201" s="14"/>
      <c r="J201" s="950"/>
      <c r="K201" s="16"/>
      <c r="L201" s="17"/>
      <c r="M201" s="17"/>
      <c r="N201" s="17"/>
      <c r="O201" s="18" t="s">
        <v>196</v>
      </c>
      <c r="P201" s="19" t="s">
        <v>118</v>
      </c>
      <c r="Q201" s="14" t="s">
        <v>187</v>
      </c>
      <c r="R201" s="55" t="s">
        <v>117</v>
      </c>
    </row>
    <row r="202" spans="2:18" x14ac:dyDescent="0.25">
      <c r="B202" s="258" t="s">
        <v>788</v>
      </c>
      <c r="C202" s="701"/>
      <c r="D202" s="181"/>
      <c r="E202" s="122"/>
      <c r="F202" s="182" t="s">
        <v>789</v>
      </c>
      <c r="G202" s="183" t="s">
        <v>209</v>
      </c>
      <c r="H202" s="184" t="s">
        <v>790</v>
      </c>
      <c r="I202" s="184"/>
      <c r="J202" s="850" t="s">
        <v>128</v>
      </c>
      <c r="K202" s="183"/>
      <c r="L202" s="185"/>
      <c r="M202" s="185"/>
      <c r="N202" s="185"/>
      <c r="O202" s="186" t="s">
        <v>128</v>
      </c>
      <c r="P202" s="187" t="s">
        <v>128</v>
      </c>
      <c r="Q202" s="188"/>
      <c r="R202" s="182"/>
    </row>
    <row r="203" spans="2:18" x14ac:dyDescent="0.25">
      <c r="B203" s="258" t="s">
        <v>791</v>
      </c>
      <c r="C203" s="701"/>
      <c r="D203" s="181"/>
      <c r="E203" s="122"/>
      <c r="F203" s="182" t="s">
        <v>792</v>
      </c>
      <c r="G203" s="183" t="s">
        <v>209</v>
      </c>
      <c r="H203" s="184" t="s">
        <v>793</v>
      </c>
      <c r="I203" s="184"/>
      <c r="J203" s="967"/>
      <c r="K203" s="183"/>
      <c r="L203" s="185"/>
      <c r="M203" s="185"/>
      <c r="N203" s="185"/>
      <c r="O203" s="186" t="s">
        <v>128</v>
      </c>
      <c r="P203" s="187" t="s">
        <v>128</v>
      </c>
      <c r="Q203" s="188"/>
      <c r="R203" s="182"/>
    </row>
    <row r="204" spans="2:18" x14ac:dyDescent="0.25">
      <c r="B204" s="54" t="s">
        <v>794</v>
      </c>
      <c r="C204" s="695"/>
      <c r="D204" s="180"/>
      <c r="E204" s="10" t="s">
        <v>795</v>
      </c>
      <c r="F204" s="11"/>
      <c r="G204" s="12"/>
      <c r="H204" s="10"/>
      <c r="I204" s="14"/>
      <c r="J204" s="15"/>
      <c r="K204" s="16"/>
      <c r="L204" s="17"/>
      <c r="M204" s="17"/>
      <c r="N204" s="17"/>
      <c r="O204" s="18"/>
      <c r="P204" s="910" t="s">
        <v>118</v>
      </c>
      <c r="Q204" s="911" t="s">
        <v>187</v>
      </c>
      <c r="R204" s="912" t="s">
        <v>117</v>
      </c>
    </row>
    <row r="205" spans="2:18" ht="60" x14ac:dyDescent="0.25">
      <c r="B205" s="54" t="s">
        <v>796</v>
      </c>
      <c r="C205" s="695"/>
      <c r="D205" s="180"/>
      <c r="E205" s="10"/>
      <c r="F205" s="11" t="s">
        <v>797</v>
      </c>
      <c r="G205" s="12" t="s">
        <v>257</v>
      </c>
      <c r="H205" s="108" t="s">
        <v>798</v>
      </c>
      <c r="I205" s="14"/>
      <c r="J205" s="20" t="s">
        <v>799</v>
      </c>
      <c r="K205" s="16" t="s">
        <v>503</v>
      </c>
      <c r="L205" s="17" t="s">
        <v>504</v>
      </c>
      <c r="M205" s="17" t="s">
        <v>194</v>
      </c>
      <c r="N205" s="17" t="s">
        <v>195</v>
      </c>
      <c r="O205" s="18" t="s">
        <v>196</v>
      </c>
      <c r="P205" s="879"/>
      <c r="Q205" s="864"/>
      <c r="R205" s="867"/>
    </row>
    <row r="206" spans="2:18" ht="60" x14ac:dyDescent="0.25">
      <c r="B206" s="54" t="s">
        <v>800</v>
      </c>
      <c r="C206" s="695"/>
      <c r="D206" s="180"/>
      <c r="E206" s="10"/>
      <c r="F206" s="11" t="s">
        <v>801</v>
      </c>
      <c r="G206" s="12" t="s">
        <v>257</v>
      </c>
      <c r="H206" s="108" t="s">
        <v>802</v>
      </c>
      <c r="I206" s="14"/>
      <c r="J206" s="20" t="s">
        <v>803</v>
      </c>
      <c r="K206" s="16" t="s">
        <v>503</v>
      </c>
      <c r="L206" s="17" t="s">
        <v>504</v>
      </c>
      <c r="M206" s="17" t="s">
        <v>194</v>
      </c>
      <c r="N206" s="17" t="s">
        <v>195</v>
      </c>
      <c r="O206" s="18" t="s">
        <v>196</v>
      </c>
      <c r="P206" s="879"/>
      <c r="Q206" s="864"/>
      <c r="R206" s="867"/>
    </row>
    <row r="207" spans="2:18" ht="60" x14ac:dyDescent="0.25">
      <c r="B207" s="54" t="s">
        <v>804</v>
      </c>
      <c r="C207" s="695"/>
      <c r="D207" s="180"/>
      <c r="E207" s="10"/>
      <c r="F207" s="11" t="s">
        <v>805</v>
      </c>
      <c r="G207" s="12" t="s">
        <v>257</v>
      </c>
      <c r="H207" s="108" t="s">
        <v>806</v>
      </c>
      <c r="I207" s="14"/>
      <c r="J207" s="20" t="s">
        <v>807</v>
      </c>
      <c r="K207" s="16" t="s">
        <v>503</v>
      </c>
      <c r="L207" s="17" t="s">
        <v>504</v>
      </c>
      <c r="M207" s="17" t="s">
        <v>194</v>
      </c>
      <c r="N207" s="17" t="s">
        <v>195</v>
      </c>
      <c r="O207" s="18" t="s">
        <v>196</v>
      </c>
      <c r="P207" s="879"/>
      <c r="Q207" s="864"/>
      <c r="R207" s="867"/>
    </row>
    <row r="208" spans="2:18" ht="60" x14ac:dyDescent="0.25">
      <c r="B208" s="54" t="s">
        <v>808</v>
      </c>
      <c r="C208" s="695"/>
      <c r="D208" s="180"/>
      <c r="E208" s="10"/>
      <c r="F208" s="11" t="s">
        <v>809</v>
      </c>
      <c r="G208" s="12" t="s">
        <v>257</v>
      </c>
      <c r="H208" s="108" t="s">
        <v>810</v>
      </c>
      <c r="I208" s="14"/>
      <c r="J208" s="20" t="s">
        <v>811</v>
      </c>
      <c r="K208" s="16" t="s">
        <v>503</v>
      </c>
      <c r="L208" s="17" t="s">
        <v>504</v>
      </c>
      <c r="M208" s="17" t="s">
        <v>194</v>
      </c>
      <c r="N208" s="17" t="s">
        <v>195</v>
      </c>
      <c r="O208" s="18" t="s">
        <v>196</v>
      </c>
      <c r="P208" s="879"/>
      <c r="Q208" s="864"/>
      <c r="R208" s="867"/>
    </row>
    <row r="209" spans="2:18" ht="30" x14ac:dyDescent="0.25">
      <c r="B209" s="54" t="s">
        <v>812</v>
      </c>
      <c r="C209" s="695"/>
      <c r="D209" s="180"/>
      <c r="E209" s="10"/>
      <c r="F209" s="11" t="s">
        <v>314</v>
      </c>
      <c r="G209" s="12" t="s">
        <v>112</v>
      </c>
      <c r="H209" s="108" t="s">
        <v>813</v>
      </c>
      <c r="I209" s="14"/>
      <c r="J209" s="15" t="s">
        <v>814</v>
      </c>
      <c r="K209" s="16"/>
      <c r="L209" s="17"/>
      <c r="M209" s="17"/>
      <c r="N209" s="17"/>
      <c r="O209" s="117" t="s">
        <v>336</v>
      </c>
      <c r="P209" s="880"/>
      <c r="Q209" s="865"/>
      <c r="R209" s="868"/>
    </row>
    <row r="210" spans="2:18" x14ac:dyDescent="0.25">
      <c r="B210" s="54" t="s">
        <v>815</v>
      </c>
      <c r="C210" s="695"/>
      <c r="D210" s="180"/>
      <c r="E210" s="10" t="s">
        <v>816</v>
      </c>
      <c r="F210" s="11"/>
      <c r="G210" s="12"/>
      <c r="H210" s="108"/>
      <c r="I210" s="14"/>
      <c r="J210" s="15"/>
      <c r="K210" s="16"/>
      <c r="L210" s="17"/>
      <c r="M210" s="17"/>
      <c r="N210" s="17"/>
      <c r="O210" s="18"/>
      <c r="P210" s="878" t="s">
        <v>118</v>
      </c>
      <c r="Q210" s="863" t="s">
        <v>187</v>
      </c>
      <c r="R210" s="866" t="s">
        <v>117</v>
      </c>
    </row>
    <row r="211" spans="2:18" ht="30" x14ac:dyDescent="0.25">
      <c r="B211" s="54" t="s">
        <v>817</v>
      </c>
      <c r="C211" s="695"/>
      <c r="D211" s="180"/>
      <c r="E211" s="10"/>
      <c r="F211" s="11" t="s">
        <v>520</v>
      </c>
      <c r="G211" s="12" t="s">
        <v>112</v>
      </c>
      <c r="H211" s="108" t="s">
        <v>818</v>
      </c>
      <c r="I211" s="14"/>
      <c r="J211" s="949" t="s">
        <v>819</v>
      </c>
      <c r="K211" s="16"/>
      <c r="L211" s="17"/>
      <c r="M211" s="17"/>
      <c r="N211" s="17"/>
      <c r="O211" s="117" t="s">
        <v>336</v>
      </c>
      <c r="P211" s="879"/>
      <c r="Q211" s="864"/>
      <c r="R211" s="867"/>
    </row>
    <row r="212" spans="2:18" ht="30" x14ac:dyDescent="0.25">
      <c r="B212" s="389" t="s">
        <v>820</v>
      </c>
      <c r="C212" s="692" t="s">
        <v>137</v>
      </c>
      <c r="D212" s="180"/>
      <c r="E212" s="10"/>
      <c r="F212" s="177" t="s">
        <v>821</v>
      </c>
      <c r="G212" s="178" t="s">
        <v>112</v>
      </c>
      <c r="H212" s="194" t="s">
        <v>822</v>
      </c>
      <c r="I212" s="14"/>
      <c r="J212" s="934"/>
      <c r="K212" s="16"/>
      <c r="L212" s="17"/>
      <c r="M212" s="17"/>
      <c r="N212" s="17"/>
      <c r="O212" s="117" t="s">
        <v>336</v>
      </c>
      <c r="P212" s="879"/>
      <c r="Q212" s="864"/>
      <c r="R212" s="867"/>
    </row>
    <row r="213" spans="2:18" ht="30" customHeight="1" x14ac:dyDescent="0.25">
      <c r="B213" s="54" t="s">
        <v>823</v>
      </c>
      <c r="C213" s="690" t="s">
        <v>155</v>
      </c>
      <c r="D213" s="180"/>
      <c r="E213" s="10"/>
      <c r="F213" s="11" t="s">
        <v>240</v>
      </c>
      <c r="G213" s="12" t="s">
        <v>241</v>
      </c>
      <c r="H213" s="195" t="s">
        <v>824</v>
      </c>
      <c r="I213" s="14"/>
      <c r="J213" s="144" t="s">
        <v>617</v>
      </c>
      <c r="K213" s="137"/>
      <c r="L213" s="17"/>
      <c r="M213" s="17" t="s">
        <v>327</v>
      </c>
      <c r="N213" s="17"/>
      <c r="O213" s="18" t="s">
        <v>196</v>
      </c>
      <c r="P213" s="880"/>
      <c r="Q213" s="865"/>
      <c r="R213" s="868"/>
    </row>
    <row r="214" spans="2:18" x14ac:dyDescent="0.25">
      <c r="B214" s="54" t="s">
        <v>825</v>
      </c>
      <c r="C214" s="695"/>
      <c r="D214" s="180"/>
      <c r="E214" s="10" t="s">
        <v>826</v>
      </c>
      <c r="F214" s="11"/>
      <c r="G214" s="12"/>
      <c r="H214" s="10"/>
      <c r="I214" s="14"/>
      <c r="J214" s="15"/>
      <c r="K214" s="16"/>
      <c r="L214" s="17"/>
      <c r="M214" s="17"/>
      <c r="N214" s="17"/>
      <c r="O214" s="18"/>
      <c r="P214" s="878" t="s">
        <v>118</v>
      </c>
      <c r="Q214" s="863" t="s">
        <v>187</v>
      </c>
      <c r="R214" s="866" t="s">
        <v>117</v>
      </c>
    </row>
    <row r="215" spans="2:18" x14ac:dyDescent="0.25">
      <c r="B215" s="54" t="s">
        <v>827</v>
      </c>
      <c r="C215" s="695"/>
      <c r="D215" s="180"/>
      <c r="E215" s="10"/>
      <c r="F215" s="11" t="s">
        <v>563</v>
      </c>
      <c r="G215" s="12" t="s">
        <v>257</v>
      </c>
      <c r="H215" s="108" t="s">
        <v>828</v>
      </c>
      <c r="I215" s="14"/>
      <c r="J215" s="949" t="s">
        <v>829</v>
      </c>
      <c r="K215" s="16"/>
      <c r="L215" s="17"/>
      <c r="M215" s="17"/>
      <c r="N215" s="17"/>
      <c r="O215" s="117" t="s">
        <v>196</v>
      </c>
      <c r="P215" s="879"/>
      <c r="Q215" s="864"/>
      <c r="R215" s="867"/>
    </row>
    <row r="216" spans="2:18" ht="30" x14ac:dyDescent="0.25">
      <c r="B216" s="54" t="s">
        <v>830</v>
      </c>
      <c r="C216" s="695"/>
      <c r="D216" s="180"/>
      <c r="E216" s="10"/>
      <c r="F216" s="11" t="s">
        <v>520</v>
      </c>
      <c r="G216" s="12" t="s">
        <v>112</v>
      </c>
      <c r="H216" s="108" t="s">
        <v>831</v>
      </c>
      <c r="I216" s="14"/>
      <c r="J216" s="934"/>
      <c r="K216" s="16"/>
      <c r="L216" s="17"/>
      <c r="M216" s="17"/>
      <c r="N216" s="17"/>
      <c r="O216" s="117" t="s">
        <v>336</v>
      </c>
      <c r="P216" s="879"/>
      <c r="Q216" s="864"/>
      <c r="R216" s="867"/>
    </row>
    <row r="217" spans="2:18" ht="30" customHeight="1" x14ac:dyDescent="0.25">
      <c r="B217" s="54" t="s">
        <v>832</v>
      </c>
      <c r="C217" s="695"/>
      <c r="D217" s="180"/>
      <c r="E217" s="10"/>
      <c r="F217" s="11" t="s">
        <v>240</v>
      </c>
      <c r="G217" s="12" t="s">
        <v>241</v>
      </c>
      <c r="H217" s="108" t="s">
        <v>833</v>
      </c>
      <c r="I217" s="14"/>
      <c r="J217" s="144" t="s">
        <v>617</v>
      </c>
      <c r="K217" s="137"/>
      <c r="L217" s="17"/>
      <c r="M217" s="17" t="s">
        <v>327</v>
      </c>
      <c r="N217" s="17"/>
      <c r="O217" s="18" t="s">
        <v>196</v>
      </c>
      <c r="P217" s="880"/>
      <c r="Q217" s="865"/>
      <c r="R217" s="868"/>
    </row>
    <row r="218" spans="2:18" ht="30" x14ac:dyDescent="0.25">
      <c r="B218" s="54" t="s">
        <v>834</v>
      </c>
      <c r="C218" s="695"/>
      <c r="D218" s="180"/>
      <c r="E218" s="10" t="s">
        <v>835</v>
      </c>
      <c r="F218" s="11"/>
      <c r="G218" s="12"/>
      <c r="H218" s="10"/>
      <c r="I218" s="14"/>
      <c r="J218" s="15"/>
      <c r="K218" s="16"/>
      <c r="L218" s="17"/>
      <c r="M218" s="17"/>
      <c r="N218" s="17"/>
      <c r="O218" s="18"/>
      <c r="P218" s="878" t="s">
        <v>118</v>
      </c>
      <c r="Q218" s="863" t="s">
        <v>187</v>
      </c>
      <c r="R218" s="866" t="s">
        <v>117</v>
      </c>
    </row>
    <row r="219" spans="2:18" ht="36" x14ac:dyDescent="0.25">
      <c r="B219" s="54" t="s">
        <v>836</v>
      </c>
      <c r="C219" s="720" t="s">
        <v>545</v>
      </c>
      <c r="D219" s="180"/>
      <c r="E219" s="10"/>
      <c r="F219" s="11" t="s">
        <v>33</v>
      </c>
      <c r="G219" s="813" t="str">
        <f>HYPERLINK("#APRwyAppLight","Code list")</f>
        <v>Code list</v>
      </c>
      <c r="H219" s="195" t="s">
        <v>837</v>
      </c>
      <c r="I219" s="14"/>
      <c r="J219" s="949" t="s">
        <v>838</v>
      </c>
      <c r="K219" s="16"/>
      <c r="L219" s="17"/>
      <c r="M219" s="17"/>
      <c r="N219" s="17"/>
      <c r="O219" s="117" t="s">
        <v>336</v>
      </c>
      <c r="P219" s="879"/>
      <c r="Q219" s="864"/>
      <c r="R219" s="867"/>
    </row>
    <row r="220" spans="2:18" ht="30" customHeight="1" x14ac:dyDescent="0.25">
      <c r="B220" s="54" t="s">
        <v>839</v>
      </c>
      <c r="C220" s="715" t="s">
        <v>125</v>
      </c>
      <c r="D220" s="180"/>
      <c r="E220" s="10"/>
      <c r="F220" s="11" t="s">
        <v>563</v>
      </c>
      <c r="G220" s="12" t="s">
        <v>257</v>
      </c>
      <c r="H220" s="195" t="s">
        <v>840</v>
      </c>
      <c r="I220" s="14"/>
      <c r="J220" s="933"/>
      <c r="K220" s="16"/>
      <c r="L220" s="17"/>
      <c r="M220" s="17"/>
      <c r="N220" s="17"/>
      <c r="O220" s="117" t="s">
        <v>336</v>
      </c>
      <c r="P220" s="879"/>
      <c r="Q220" s="864"/>
      <c r="R220" s="867"/>
    </row>
    <row r="221" spans="2:18" ht="30" x14ac:dyDescent="0.25">
      <c r="B221" s="54" t="s">
        <v>841</v>
      </c>
      <c r="C221" s="720" t="s">
        <v>125</v>
      </c>
      <c r="D221" s="180"/>
      <c r="E221" s="10"/>
      <c r="F221" s="11" t="s">
        <v>613</v>
      </c>
      <c r="G221" s="12" t="s">
        <v>112</v>
      </c>
      <c r="H221" s="195" t="s">
        <v>842</v>
      </c>
      <c r="I221" s="14"/>
      <c r="J221" s="934"/>
      <c r="K221" s="16"/>
      <c r="L221" s="17"/>
      <c r="M221" s="17"/>
      <c r="N221" s="17"/>
      <c r="O221" s="117" t="s">
        <v>336</v>
      </c>
      <c r="P221" s="879"/>
      <c r="Q221" s="864"/>
      <c r="R221" s="867"/>
    </row>
    <row r="222" spans="2:18" ht="30" x14ac:dyDescent="0.25">
      <c r="B222" s="54" t="s">
        <v>843</v>
      </c>
      <c r="C222" s="695"/>
      <c r="D222" s="180"/>
      <c r="E222" s="10"/>
      <c r="F222" s="11" t="s">
        <v>240</v>
      </c>
      <c r="G222" s="12" t="s">
        <v>241</v>
      </c>
      <c r="H222" s="108" t="s">
        <v>844</v>
      </c>
      <c r="I222" s="14"/>
      <c r="J222" s="144" t="s">
        <v>617</v>
      </c>
      <c r="K222" s="137"/>
      <c r="L222" s="17"/>
      <c r="M222" s="17" t="s">
        <v>327</v>
      </c>
      <c r="N222" s="17"/>
      <c r="O222" s="18" t="s">
        <v>196</v>
      </c>
      <c r="P222" s="880"/>
      <c r="Q222" s="865"/>
      <c r="R222" s="868"/>
    </row>
    <row r="223" spans="2:18" x14ac:dyDescent="0.25">
      <c r="B223" s="54" t="s">
        <v>845</v>
      </c>
      <c r="C223" s="695"/>
      <c r="D223" s="180"/>
      <c r="E223" s="10" t="s">
        <v>846</v>
      </c>
      <c r="F223" s="11"/>
      <c r="G223" s="12"/>
      <c r="H223" s="10"/>
      <c r="I223" s="14"/>
      <c r="J223" s="15"/>
      <c r="K223" s="16"/>
      <c r="L223" s="17"/>
      <c r="M223" s="17"/>
      <c r="N223" s="17"/>
      <c r="O223" s="18"/>
      <c r="P223" s="878" t="s">
        <v>118</v>
      </c>
      <c r="Q223" s="863" t="s">
        <v>187</v>
      </c>
      <c r="R223" s="866" t="s">
        <v>117</v>
      </c>
    </row>
    <row r="224" spans="2:18" ht="30" x14ac:dyDescent="0.25">
      <c r="B224" s="54" t="s">
        <v>847</v>
      </c>
      <c r="C224" s="695"/>
      <c r="D224" s="180"/>
      <c r="E224" s="10"/>
      <c r="F224" s="11" t="s">
        <v>520</v>
      </c>
      <c r="G224" s="12" t="s">
        <v>112</v>
      </c>
      <c r="H224" s="108" t="s">
        <v>848</v>
      </c>
      <c r="I224" s="14"/>
      <c r="J224" s="949" t="s">
        <v>849</v>
      </c>
      <c r="K224" s="16"/>
      <c r="L224" s="17"/>
      <c r="M224" s="17"/>
      <c r="N224" s="17"/>
      <c r="O224" s="117" t="s">
        <v>336</v>
      </c>
      <c r="P224" s="879"/>
      <c r="Q224" s="864"/>
      <c r="R224" s="867"/>
    </row>
    <row r="225" spans="2:18" ht="30" x14ac:dyDescent="0.25">
      <c r="B225" s="54" t="s">
        <v>850</v>
      </c>
      <c r="C225" s="695"/>
      <c r="D225" s="180"/>
      <c r="E225" s="10"/>
      <c r="F225" s="11" t="s">
        <v>821</v>
      </c>
      <c r="G225" s="12" t="s">
        <v>112</v>
      </c>
      <c r="H225" s="108" t="s">
        <v>851</v>
      </c>
      <c r="I225" s="14"/>
      <c r="J225" s="934"/>
      <c r="K225" s="16"/>
      <c r="L225" s="17"/>
      <c r="M225" s="17"/>
      <c r="N225" s="17"/>
      <c r="O225" s="117" t="s">
        <v>336</v>
      </c>
      <c r="P225" s="879"/>
      <c r="Q225" s="864"/>
      <c r="R225" s="867"/>
    </row>
    <row r="226" spans="2:18" ht="30" customHeight="1" x14ac:dyDescent="0.25">
      <c r="B226" s="54" t="s">
        <v>852</v>
      </c>
      <c r="C226" s="695"/>
      <c r="D226" s="180"/>
      <c r="E226" s="10"/>
      <c r="F226" s="11" t="s">
        <v>240</v>
      </c>
      <c r="G226" s="12" t="s">
        <v>241</v>
      </c>
      <c r="H226" s="108" t="s">
        <v>853</v>
      </c>
      <c r="I226" s="14"/>
      <c r="J226" s="144" t="s">
        <v>617</v>
      </c>
      <c r="K226" s="137"/>
      <c r="L226" s="17"/>
      <c r="M226" s="17" t="s">
        <v>327</v>
      </c>
      <c r="N226" s="17"/>
      <c r="O226" s="18" t="s">
        <v>196</v>
      </c>
      <c r="P226" s="880"/>
      <c r="Q226" s="865"/>
      <c r="R226" s="868"/>
    </row>
    <row r="227" spans="2:18" ht="30" x14ac:dyDescent="0.25">
      <c r="B227" s="54" t="s">
        <v>854</v>
      </c>
      <c r="C227" s="695"/>
      <c r="D227" s="180"/>
      <c r="E227" s="10" t="s">
        <v>855</v>
      </c>
      <c r="F227" s="11"/>
      <c r="G227" s="12"/>
      <c r="H227" s="10"/>
      <c r="I227" s="14"/>
      <c r="J227" s="15"/>
      <c r="K227" s="16"/>
      <c r="L227" s="17"/>
      <c r="M227" s="17"/>
      <c r="N227" s="17"/>
      <c r="O227" s="18"/>
      <c r="P227" s="878" t="s">
        <v>118</v>
      </c>
      <c r="Q227" s="863" t="s">
        <v>187</v>
      </c>
      <c r="R227" s="866" t="s">
        <v>117</v>
      </c>
    </row>
    <row r="228" spans="2:18" ht="30" x14ac:dyDescent="0.25">
      <c r="B228" s="54" t="s">
        <v>856</v>
      </c>
      <c r="C228" s="695"/>
      <c r="D228" s="180"/>
      <c r="E228" s="10"/>
      <c r="F228" s="11" t="s">
        <v>563</v>
      </c>
      <c r="G228" s="12" t="s">
        <v>257</v>
      </c>
      <c r="H228" s="108" t="s">
        <v>857</v>
      </c>
      <c r="I228" s="14"/>
      <c r="J228" s="15" t="s">
        <v>858</v>
      </c>
      <c r="K228" s="16"/>
      <c r="L228" s="17"/>
      <c r="M228" s="17"/>
      <c r="N228" s="17"/>
      <c r="O228" s="117" t="s">
        <v>336</v>
      </c>
      <c r="P228" s="879"/>
      <c r="Q228" s="864"/>
      <c r="R228" s="867"/>
    </row>
    <row r="229" spans="2:18" ht="30" customHeight="1" x14ac:dyDescent="0.25">
      <c r="B229" s="54" t="s">
        <v>859</v>
      </c>
      <c r="C229" s="695"/>
      <c r="D229" s="180"/>
      <c r="E229" s="10"/>
      <c r="F229" s="11" t="s">
        <v>240</v>
      </c>
      <c r="G229" s="12" t="s">
        <v>241</v>
      </c>
      <c r="H229" s="108" t="s">
        <v>860</v>
      </c>
      <c r="I229" s="14"/>
      <c r="J229" s="144" t="s">
        <v>617</v>
      </c>
      <c r="K229" s="137"/>
      <c r="L229" s="17"/>
      <c r="M229" s="17" t="s">
        <v>327</v>
      </c>
      <c r="N229" s="17"/>
      <c r="O229" s="18" t="s">
        <v>196</v>
      </c>
      <c r="P229" s="880"/>
      <c r="Q229" s="865"/>
      <c r="R229" s="868"/>
    </row>
    <row r="230" spans="2:18" ht="30" customHeight="1" x14ac:dyDescent="0.25">
      <c r="B230" s="54" t="s">
        <v>861</v>
      </c>
      <c r="C230" s="695"/>
      <c r="D230" s="180"/>
      <c r="E230" s="10" t="s">
        <v>862</v>
      </c>
      <c r="F230" s="11"/>
      <c r="G230" s="12"/>
      <c r="H230" s="10"/>
      <c r="I230" s="14"/>
      <c r="J230" s="15"/>
      <c r="K230" s="16"/>
      <c r="L230" s="17"/>
      <c r="M230" s="17"/>
      <c r="N230" s="17"/>
      <c r="O230" s="18"/>
      <c r="P230" s="878" t="s">
        <v>118</v>
      </c>
      <c r="Q230" s="863" t="s">
        <v>187</v>
      </c>
      <c r="R230" s="866" t="s">
        <v>117</v>
      </c>
    </row>
    <row r="231" spans="2:18" ht="45" x14ac:dyDescent="0.25">
      <c r="B231" s="54" t="s">
        <v>863</v>
      </c>
      <c r="C231" s="695"/>
      <c r="D231" s="180"/>
      <c r="E231" s="10"/>
      <c r="F231" s="11" t="s">
        <v>864</v>
      </c>
      <c r="G231" s="12" t="s">
        <v>199</v>
      </c>
      <c r="H231" s="108" t="s">
        <v>865</v>
      </c>
      <c r="I231" s="14"/>
      <c r="J231" s="15" t="s">
        <v>866</v>
      </c>
      <c r="K231" s="16"/>
      <c r="L231" s="17"/>
      <c r="M231" s="17"/>
      <c r="N231" s="17"/>
      <c r="O231" s="18" t="s">
        <v>196</v>
      </c>
      <c r="P231" s="879"/>
      <c r="Q231" s="864"/>
      <c r="R231" s="867"/>
    </row>
    <row r="232" spans="2:18" ht="60" x14ac:dyDescent="0.25">
      <c r="B232" s="54" t="s">
        <v>867</v>
      </c>
      <c r="C232" s="695"/>
      <c r="D232" s="180"/>
      <c r="E232" s="10"/>
      <c r="F232" s="11" t="s">
        <v>349</v>
      </c>
      <c r="G232" s="12" t="s">
        <v>241</v>
      </c>
      <c r="H232" s="108" t="s">
        <v>868</v>
      </c>
      <c r="I232" s="14"/>
      <c r="J232" s="447" t="s">
        <v>869</v>
      </c>
      <c r="K232" s="137"/>
      <c r="L232" s="17"/>
      <c r="M232" s="17" t="s">
        <v>327</v>
      </c>
      <c r="N232" s="17"/>
      <c r="O232" s="18" t="s">
        <v>196</v>
      </c>
      <c r="P232" s="879"/>
      <c r="Q232" s="864"/>
      <c r="R232" s="867"/>
    </row>
    <row r="233" spans="2:18" x14ac:dyDescent="0.25">
      <c r="B233" s="54" t="s">
        <v>870</v>
      </c>
      <c r="C233" s="695"/>
      <c r="D233" s="180"/>
      <c r="E233" s="10"/>
      <c r="F233" s="11" t="s">
        <v>224</v>
      </c>
      <c r="G233" s="12" t="s">
        <v>224</v>
      </c>
      <c r="H233" s="108" t="s">
        <v>871</v>
      </c>
      <c r="I233" s="14"/>
      <c r="J233" s="966" t="s">
        <v>866</v>
      </c>
      <c r="K233" s="16"/>
      <c r="L233" s="17"/>
      <c r="M233" s="17"/>
      <c r="N233" s="17"/>
      <c r="O233" s="18" t="s">
        <v>196</v>
      </c>
      <c r="P233" s="879"/>
      <c r="Q233" s="864"/>
      <c r="R233" s="867"/>
    </row>
    <row r="234" spans="2:18" ht="30" customHeight="1" x14ac:dyDescent="0.25">
      <c r="B234" s="54" t="s">
        <v>872</v>
      </c>
      <c r="C234" s="695"/>
      <c r="D234" s="180"/>
      <c r="E234" s="10"/>
      <c r="F234" s="11" t="s">
        <v>33</v>
      </c>
      <c r="G234" s="12" t="s">
        <v>112</v>
      </c>
      <c r="H234" s="108" t="s">
        <v>873</v>
      </c>
      <c r="I234" s="14"/>
      <c r="J234" s="933"/>
      <c r="K234" s="16"/>
      <c r="L234" s="17"/>
      <c r="M234" s="17"/>
      <c r="N234" s="17"/>
      <c r="O234" s="117" t="s">
        <v>336</v>
      </c>
      <c r="P234" s="879"/>
      <c r="Q234" s="864"/>
      <c r="R234" s="867"/>
    </row>
    <row r="235" spans="2:18" ht="30" customHeight="1" x14ac:dyDescent="0.25">
      <c r="B235" s="54" t="s">
        <v>874</v>
      </c>
      <c r="C235" s="695"/>
      <c r="D235" s="180"/>
      <c r="E235" s="10"/>
      <c r="F235" s="11" t="s">
        <v>875</v>
      </c>
      <c r="G235" s="12" t="s">
        <v>224</v>
      </c>
      <c r="H235" s="108" t="s">
        <v>876</v>
      </c>
      <c r="I235" s="14"/>
      <c r="J235" s="933"/>
      <c r="K235" s="16"/>
      <c r="L235" s="17"/>
      <c r="M235" s="17"/>
      <c r="N235" s="17"/>
      <c r="O235" s="18" t="s">
        <v>196</v>
      </c>
      <c r="P235" s="879"/>
      <c r="Q235" s="864"/>
      <c r="R235" s="867"/>
    </row>
    <row r="236" spans="2:18" ht="30" customHeight="1" x14ac:dyDescent="0.25">
      <c r="B236" s="54" t="s">
        <v>877</v>
      </c>
      <c r="C236" s="695"/>
      <c r="D236" s="180"/>
      <c r="E236" s="41"/>
      <c r="F236" s="11" t="s">
        <v>878</v>
      </c>
      <c r="G236" s="12" t="s">
        <v>112</v>
      </c>
      <c r="H236" s="108" t="s">
        <v>876</v>
      </c>
      <c r="I236" s="14"/>
      <c r="J236" s="933"/>
      <c r="K236" s="16"/>
      <c r="L236" s="17"/>
      <c r="M236" s="17"/>
      <c r="N236" s="17"/>
      <c r="O236" s="18" t="s">
        <v>123</v>
      </c>
      <c r="P236" s="879"/>
      <c r="Q236" s="864"/>
      <c r="R236" s="867"/>
    </row>
    <row r="237" spans="2:18" ht="24" customHeight="1" x14ac:dyDescent="0.25">
      <c r="B237" s="502" t="s">
        <v>879</v>
      </c>
      <c r="C237" s="690" t="s">
        <v>137</v>
      </c>
      <c r="D237" s="180"/>
      <c r="E237" s="10"/>
      <c r="F237" s="177" t="s">
        <v>314</v>
      </c>
      <c r="G237" s="178" t="s">
        <v>112</v>
      </c>
      <c r="H237" s="405" t="s">
        <v>880</v>
      </c>
      <c r="I237" s="14"/>
      <c r="J237" s="950"/>
      <c r="K237" s="16"/>
      <c r="L237" s="17"/>
      <c r="M237" s="17"/>
      <c r="N237" s="17"/>
      <c r="O237" s="18" t="s">
        <v>123</v>
      </c>
      <c r="P237" s="880"/>
      <c r="Q237" s="865"/>
      <c r="R237" s="868"/>
    </row>
    <row r="238" spans="2:18" ht="15" customHeight="1" x14ac:dyDescent="0.25">
      <c r="B238" s="258" t="s">
        <v>881</v>
      </c>
      <c r="C238" s="701"/>
      <c r="D238" s="198"/>
      <c r="E238" s="197" t="s">
        <v>882</v>
      </c>
      <c r="F238" s="199"/>
      <c r="G238" s="183" t="s">
        <v>517</v>
      </c>
      <c r="H238" s="196" t="s">
        <v>883</v>
      </c>
      <c r="I238" s="14"/>
      <c r="J238" s="182" t="s">
        <v>128</v>
      </c>
      <c r="K238" s="183"/>
      <c r="L238" s="185"/>
      <c r="M238" s="185"/>
      <c r="N238" s="185"/>
      <c r="O238" s="186" t="s">
        <v>128</v>
      </c>
      <c r="P238" s="187" t="s">
        <v>128</v>
      </c>
      <c r="Q238" s="188"/>
      <c r="R238" s="182"/>
    </row>
    <row r="239" spans="2:18" ht="36" x14ac:dyDescent="0.25">
      <c r="B239" s="258" t="s">
        <v>884</v>
      </c>
      <c r="C239" s="493"/>
      <c r="D239" s="180"/>
      <c r="E239" s="197" t="s">
        <v>885</v>
      </c>
      <c r="F239" s="199"/>
      <c r="G239" s="183"/>
      <c r="H239" s="196" t="s">
        <v>886</v>
      </c>
      <c r="I239" s="14"/>
      <c r="J239" s="15"/>
      <c r="K239" s="16"/>
      <c r="L239" s="17"/>
      <c r="M239" s="17"/>
      <c r="N239" s="17"/>
      <c r="O239" s="18"/>
      <c r="P239" s="19"/>
      <c r="Q239" s="14"/>
      <c r="R239" s="55"/>
    </row>
    <row r="240" spans="2:18" x14ac:dyDescent="0.25">
      <c r="B240" s="258" t="s">
        <v>887</v>
      </c>
      <c r="C240" s="493"/>
      <c r="D240" s="180"/>
      <c r="E240" s="197"/>
      <c r="F240" s="199" t="s">
        <v>421</v>
      </c>
      <c r="G240" s="183" t="s">
        <v>324</v>
      </c>
      <c r="H240" s="196" t="s">
        <v>888</v>
      </c>
      <c r="I240" s="14"/>
      <c r="J240" s="182" t="s">
        <v>128</v>
      </c>
      <c r="K240" s="183"/>
      <c r="L240" s="185"/>
      <c r="M240" s="185"/>
      <c r="N240" s="185"/>
      <c r="O240" s="186" t="s">
        <v>128</v>
      </c>
      <c r="P240" s="187" t="s">
        <v>128</v>
      </c>
      <c r="Q240" s="188"/>
      <c r="R240" s="182"/>
    </row>
    <row r="241" spans="2:18" x14ac:dyDescent="0.25">
      <c r="B241" s="258" t="s">
        <v>889</v>
      </c>
      <c r="C241" s="493"/>
      <c r="D241" s="180"/>
      <c r="E241" s="197"/>
      <c r="F241" s="199" t="s">
        <v>890</v>
      </c>
      <c r="G241" s="183" t="s">
        <v>257</v>
      </c>
      <c r="H241" s="196" t="s">
        <v>891</v>
      </c>
      <c r="I241" s="14"/>
      <c r="J241" s="942" t="s">
        <v>892</v>
      </c>
      <c r="K241" s="16"/>
      <c r="L241" s="17"/>
      <c r="M241" s="17"/>
      <c r="N241" s="17"/>
      <c r="O241" s="186" t="s">
        <v>128</v>
      </c>
      <c r="P241" s="187" t="s">
        <v>128</v>
      </c>
      <c r="Q241" s="188"/>
      <c r="R241" s="182"/>
    </row>
    <row r="242" spans="2:18" x14ac:dyDescent="0.25">
      <c r="B242" s="258" t="s">
        <v>893</v>
      </c>
      <c r="C242" s="493"/>
      <c r="D242" s="180"/>
      <c r="E242" s="197"/>
      <c r="F242" s="199" t="s">
        <v>563</v>
      </c>
      <c r="G242" s="183" t="s">
        <v>257</v>
      </c>
      <c r="H242" s="196" t="s">
        <v>894</v>
      </c>
      <c r="I242" s="14"/>
      <c r="J242" s="943"/>
      <c r="K242" s="16"/>
      <c r="L242" s="17"/>
      <c r="M242" s="17"/>
      <c r="N242" s="17"/>
      <c r="O242" s="186" t="s">
        <v>128</v>
      </c>
      <c r="P242" s="187" t="s">
        <v>128</v>
      </c>
      <c r="Q242" s="188"/>
      <c r="R242" s="182"/>
    </row>
    <row r="243" spans="2:18" x14ac:dyDescent="0.25">
      <c r="B243" s="258" t="s">
        <v>895</v>
      </c>
      <c r="C243" s="701"/>
      <c r="D243" s="181"/>
      <c r="E243" s="197"/>
      <c r="F243" s="199" t="s">
        <v>567</v>
      </c>
      <c r="G243" s="183" t="s">
        <v>257</v>
      </c>
      <c r="H243" s="196" t="s">
        <v>896</v>
      </c>
      <c r="I243" s="105"/>
      <c r="J243" s="944"/>
      <c r="K243" s="106"/>
      <c r="L243" s="107"/>
      <c r="M243" s="107"/>
      <c r="N243" s="107"/>
      <c r="O243" s="186" t="s">
        <v>128</v>
      </c>
      <c r="P243" s="187" t="s">
        <v>128</v>
      </c>
      <c r="Q243" s="188"/>
      <c r="R243" s="182"/>
    </row>
    <row r="244" spans="2:18" ht="60" x14ac:dyDescent="0.25">
      <c r="B244" s="366" t="s">
        <v>897</v>
      </c>
      <c r="C244" s="690" t="s">
        <v>137</v>
      </c>
      <c r="D244" s="590"/>
      <c r="E244" s="159" t="s">
        <v>314</v>
      </c>
      <c r="F244" s="586"/>
      <c r="G244" s="646" t="s">
        <v>112</v>
      </c>
      <c r="H244" s="587" t="s">
        <v>898</v>
      </c>
      <c r="I244" s="119"/>
      <c r="J244" s="527" t="s">
        <v>649</v>
      </c>
      <c r="K244" s="359"/>
      <c r="L244" s="360"/>
      <c r="M244" s="360"/>
      <c r="N244" s="360"/>
      <c r="O244" s="343" t="s">
        <v>123</v>
      </c>
      <c r="P244" s="361" t="s">
        <v>650</v>
      </c>
      <c r="Q244" s="119"/>
      <c r="R244" s="635" t="s">
        <v>117</v>
      </c>
    </row>
    <row r="245" spans="2:18" ht="48" x14ac:dyDescent="0.25">
      <c r="B245" s="681" t="s">
        <v>899</v>
      </c>
      <c r="C245" s="703" t="s">
        <v>155</v>
      </c>
      <c r="D245" s="683" t="s">
        <v>900</v>
      </c>
      <c r="E245" s="80" t="s">
        <v>239</v>
      </c>
      <c r="F245" s="81" t="s">
        <v>239</v>
      </c>
      <c r="G245" s="82" t="s">
        <v>239</v>
      </c>
      <c r="H245" s="220" t="s">
        <v>901</v>
      </c>
      <c r="I245" s="83" t="s">
        <v>239</v>
      </c>
      <c r="J245" s="84" t="s">
        <v>239</v>
      </c>
      <c r="K245" s="85" t="s">
        <v>239</v>
      </c>
      <c r="L245" s="86" t="s">
        <v>239</v>
      </c>
      <c r="M245" s="86" t="s">
        <v>239</v>
      </c>
      <c r="N245" s="86" t="s">
        <v>239</v>
      </c>
      <c r="O245" s="87"/>
      <c r="P245" s="88"/>
      <c r="Q245" s="83"/>
      <c r="R245" s="89"/>
    </row>
    <row r="246" spans="2:18" x14ac:dyDescent="0.25">
      <c r="B246" s="258" t="s">
        <v>902</v>
      </c>
      <c r="C246" s="701"/>
      <c r="D246" s="198"/>
      <c r="E246" s="197" t="s">
        <v>563</v>
      </c>
      <c r="F246" s="199"/>
      <c r="G246" s="183" t="s">
        <v>257</v>
      </c>
      <c r="H246" s="196" t="s">
        <v>903</v>
      </c>
      <c r="I246" s="14"/>
      <c r="J246" s="850" t="s">
        <v>128</v>
      </c>
      <c r="K246" s="183"/>
      <c r="L246" s="185"/>
      <c r="M246" s="185"/>
      <c r="N246" s="185"/>
      <c r="O246" s="186" t="s">
        <v>128</v>
      </c>
      <c r="P246" s="881" t="s">
        <v>128</v>
      </c>
      <c r="Q246" s="847"/>
      <c r="R246" s="850"/>
    </row>
    <row r="247" spans="2:18" x14ac:dyDescent="0.25">
      <c r="B247" s="258" t="s">
        <v>904</v>
      </c>
      <c r="C247" s="701"/>
      <c r="D247" s="198"/>
      <c r="E247" s="197" t="s">
        <v>567</v>
      </c>
      <c r="F247" s="199"/>
      <c r="G247" s="183" t="s">
        <v>257</v>
      </c>
      <c r="H247" s="196" t="s">
        <v>905</v>
      </c>
      <c r="I247" s="14"/>
      <c r="J247" s="851"/>
      <c r="K247" s="183"/>
      <c r="L247" s="185"/>
      <c r="M247" s="185"/>
      <c r="N247" s="185"/>
      <c r="O247" s="186" t="s">
        <v>128</v>
      </c>
      <c r="P247" s="882"/>
      <c r="Q247" s="848"/>
      <c r="R247" s="851"/>
    </row>
    <row r="248" spans="2:18" x14ac:dyDescent="0.25">
      <c r="B248" s="111" t="s">
        <v>906</v>
      </c>
      <c r="C248" s="493"/>
      <c r="D248" s="200"/>
      <c r="E248" s="201" t="s">
        <v>421</v>
      </c>
      <c r="F248" s="202"/>
      <c r="G248" s="203" t="s">
        <v>324</v>
      </c>
      <c r="H248" s="204" t="s">
        <v>907</v>
      </c>
      <c r="I248" s="63"/>
      <c r="J248" s="852"/>
      <c r="K248" s="203"/>
      <c r="L248" s="206"/>
      <c r="M248" s="206"/>
      <c r="N248" s="206"/>
      <c r="O248" s="207" t="s">
        <v>128</v>
      </c>
      <c r="P248" s="883"/>
      <c r="Q248" s="849"/>
      <c r="R248" s="852"/>
    </row>
    <row r="249" spans="2:18" ht="60" customHeight="1" x14ac:dyDescent="0.25">
      <c r="B249" s="79" t="s">
        <v>908</v>
      </c>
      <c r="C249" s="491"/>
      <c r="D249" s="222" t="s">
        <v>909</v>
      </c>
      <c r="E249" s="210"/>
      <c r="F249" s="211"/>
      <c r="G249" s="212"/>
      <c r="H249" s="72" t="s">
        <v>910</v>
      </c>
      <c r="I249" s="213"/>
      <c r="J249" s="214"/>
      <c r="K249" s="215"/>
      <c r="L249" s="216"/>
      <c r="M249" s="216"/>
      <c r="N249" s="216"/>
      <c r="O249" s="217"/>
      <c r="P249" s="218"/>
      <c r="Q249" s="213"/>
      <c r="R249" s="219"/>
    </row>
    <row r="250" spans="2:18" x14ac:dyDescent="0.25">
      <c r="B250" s="54" t="s">
        <v>911</v>
      </c>
      <c r="C250" s="695"/>
      <c r="D250" s="180"/>
      <c r="E250" s="10" t="s">
        <v>912</v>
      </c>
      <c r="F250" s="11"/>
      <c r="G250" s="12"/>
      <c r="H250" s="108" t="s">
        <v>913</v>
      </c>
      <c r="I250" s="14"/>
      <c r="J250" s="15"/>
      <c r="K250" s="16"/>
      <c r="L250" s="17"/>
      <c r="M250" s="17"/>
      <c r="N250" s="17"/>
      <c r="O250" s="18"/>
      <c r="P250" s="878" t="s">
        <v>118</v>
      </c>
      <c r="Q250" s="863" t="s">
        <v>187</v>
      </c>
      <c r="R250" s="866" t="s">
        <v>117</v>
      </c>
    </row>
    <row r="251" spans="2:18" ht="45" x14ac:dyDescent="0.25">
      <c r="B251" s="54" t="s">
        <v>914</v>
      </c>
      <c r="C251" s="695"/>
      <c r="D251" s="180"/>
      <c r="E251" s="10"/>
      <c r="F251" s="11" t="s">
        <v>240</v>
      </c>
      <c r="G251" s="12" t="s">
        <v>241</v>
      </c>
      <c r="H251" s="108" t="s">
        <v>915</v>
      </c>
      <c r="I251" s="14"/>
      <c r="J251" s="20" t="s">
        <v>916</v>
      </c>
      <c r="K251" s="16" t="s">
        <v>503</v>
      </c>
      <c r="L251" s="17" t="s">
        <v>504</v>
      </c>
      <c r="M251" s="17" t="s">
        <v>680</v>
      </c>
      <c r="N251" s="17" t="s">
        <v>195</v>
      </c>
      <c r="O251" s="18" t="s">
        <v>196</v>
      </c>
      <c r="P251" s="879"/>
      <c r="Q251" s="864"/>
      <c r="R251" s="867"/>
    </row>
    <row r="252" spans="2:18" ht="24" x14ac:dyDescent="0.25">
      <c r="B252" s="887" t="s">
        <v>917</v>
      </c>
      <c r="C252" s="988" t="s">
        <v>682</v>
      </c>
      <c r="D252" s="986"/>
      <c r="E252" s="891"/>
      <c r="F252" s="932" t="s">
        <v>189</v>
      </c>
      <c r="G252" s="981" t="s">
        <v>189</v>
      </c>
      <c r="H252" s="983" t="s">
        <v>918</v>
      </c>
      <c r="I252" s="728" t="s">
        <v>919</v>
      </c>
      <c r="J252" s="993" t="s">
        <v>920</v>
      </c>
      <c r="K252" s="16" t="s">
        <v>192</v>
      </c>
      <c r="L252" s="17" t="s">
        <v>193</v>
      </c>
      <c r="M252" s="17" t="s">
        <v>194</v>
      </c>
      <c r="N252" s="875" t="s">
        <v>195</v>
      </c>
      <c r="O252" s="970" t="s">
        <v>196</v>
      </c>
      <c r="P252" s="879"/>
      <c r="Q252" s="864"/>
      <c r="R252" s="867"/>
    </row>
    <row r="253" spans="2:18" ht="36" customHeight="1" x14ac:dyDescent="0.25">
      <c r="B253" s="985"/>
      <c r="C253" s="989"/>
      <c r="D253" s="987"/>
      <c r="E253" s="929"/>
      <c r="F253" s="952"/>
      <c r="G253" s="982"/>
      <c r="H253" s="984"/>
      <c r="I253" s="728" t="s">
        <v>921</v>
      </c>
      <c r="J253" s="994"/>
      <c r="K253" s="16" t="s">
        <v>503</v>
      </c>
      <c r="L253" s="17" t="s">
        <v>508</v>
      </c>
      <c r="M253" s="17" t="s">
        <v>194</v>
      </c>
      <c r="N253" s="876"/>
      <c r="O253" s="971"/>
      <c r="P253" s="879"/>
      <c r="Q253" s="864"/>
      <c r="R253" s="867"/>
    </row>
    <row r="254" spans="2:18" ht="24" x14ac:dyDescent="0.25">
      <c r="B254" s="887" t="s">
        <v>922</v>
      </c>
      <c r="C254" s="988" t="s">
        <v>682</v>
      </c>
      <c r="D254" s="986"/>
      <c r="E254" s="947"/>
      <c r="F254" s="990" t="s">
        <v>198</v>
      </c>
      <c r="G254" s="981" t="s">
        <v>199</v>
      </c>
      <c r="H254" s="983" t="s">
        <v>923</v>
      </c>
      <c r="I254" s="728" t="s">
        <v>919</v>
      </c>
      <c r="J254" s="993" t="s">
        <v>924</v>
      </c>
      <c r="K254" s="16" t="s">
        <v>192</v>
      </c>
      <c r="L254" s="17" t="s">
        <v>193</v>
      </c>
      <c r="M254" s="718" t="s">
        <v>194</v>
      </c>
      <c r="N254" s="898" t="s">
        <v>195</v>
      </c>
      <c r="O254" s="970" t="s">
        <v>196</v>
      </c>
      <c r="P254" s="879"/>
      <c r="Q254" s="864"/>
      <c r="R254" s="867"/>
    </row>
    <row r="255" spans="2:18" ht="36" customHeight="1" x14ac:dyDescent="0.25">
      <c r="B255" s="985"/>
      <c r="C255" s="989"/>
      <c r="D255" s="987"/>
      <c r="E255" s="992"/>
      <c r="F255" s="991"/>
      <c r="G255" s="982"/>
      <c r="H255" s="984"/>
      <c r="I255" s="728" t="s">
        <v>921</v>
      </c>
      <c r="J255" s="994"/>
      <c r="K255" s="16" t="s">
        <v>503</v>
      </c>
      <c r="L255" s="17" t="s">
        <v>508</v>
      </c>
      <c r="M255" s="17" t="s">
        <v>194</v>
      </c>
      <c r="N255" s="876"/>
      <c r="O255" s="971"/>
      <c r="P255" s="880"/>
      <c r="Q255" s="865"/>
      <c r="R255" s="868"/>
    </row>
    <row r="256" spans="2:18" ht="36" x14ac:dyDescent="0.25">
      <c r="B256" s="258" t="s">
        <v>925</v>
      </c>
      <c r="C256" s="719" t="s">
        <v>926</v>
      </c>
      <c r="D256" s="198"/>
      <c r="E256" s="230" t="s">
        <v>927</v>
      </c>
      <c r="F256" s="199"/>
      <c r="G256" s="183"/>
      <c r="H256" s="196" t="s">
        <v>928</v>
      </c>
      <c r="I256" s="14"/>
      <c r="J256" s="15"/>
      <c r="K256" s="106"/>
      <c r="L256" s="107"/>
      <c r="M256" s="107"/>
      <c r="N256" s="107"/>
      <c r="O256" s="125"/>
      <c r="P256" s="19"/>
      <c r="Q256" s="14"/>
      <c r="R256" s="55"/>
    </row>
    <row r="257" spans="2:18" x14ac:dyDescent="0.25">
      <c r="B257" s="258" t="s">
        <v>929</v>
      </c>
      <c r="C257" s="701"/>
      <c r="D257" s="198"/>
      <c r="E257" s="197"/>
      <c r="F257" s="199" t="s">
        <v>240</v>
      </c>
      <c r="G257" s="183" t="s">
        <v>241</v>
      </c>
      <c r="H257" s="196" t="s">
        <v>930</v>
      </c>
      <c r="I257" s="14"/>
      <c r="J257" s="945" t="s">
        <v>931</v>
      </c>
      <c r="K257" s="227" t="s">
        <v>503</v>
      </c>
      <c r="L257" s="228" t="s">
        <v>504</v>
      </c>
      <c r="M257" s="228" t="s">
        <v>327</v>
      </c>
      <c r="N257" s="228" t="s">
        <v>195</v>
      </c>
      <c r="O257" s="229" t="s">
        <v>128</v>
      </c>
      <c r="P257" s="187" t="s">
        <v>128</v>
      </c>
      <c r="Q257" s="188"/>
      <c r="R257" s="182"/>
    </row>
    <row r="258" spans="2:18" ht="24" x14ac:dyDescent="0.25">
      <c r="B258" s="258" t="s">
        <v>932</v>
      </c>
      <c r="C258" s="701"/>
      <c r="D258" s="198"/>
      <c r="E258" s="197"/>
      <c r="F258" s="199" t="s">
        <v>189</v>
      </c>
      <c r="G258" s="183" t="s">
        <v>189</v>
      </c>
      <c r="H258" s="196" t="s">
        <v>933</v>
      </c>
      <c r="I258" s="14"/>
      <c r="J258" s="946"/>
      <c r="K258" s="623"/>
      <c r="L258" s="620"/>
      <c r="M258" s="620"/>
      <c r="N258" s="620"/>
      <c r="O258" s="225" t="s">
        <v>128</v>
      </c>
      <c r="P258" s="187" t="s">
        <v>128</v>
      </c>
      <c r="Q258" s="14"/>
      <c r="R258" s="55"/>
    </row>
    <row r="259" spans="2:18" x14ac:dyDescent="0.25">
      <c r="B259" s="258" t="s">
        <v>934</v>
      </c>
      <c r="C259" s="701"/>
      <c r="D259" s="198"/>
      <c r="E259" s="197" t="s">
        <v>33</v>
      </c>
      <c r="F259" s="199"/>
      <c r="G259" s="183" t="s">
        <v>112</v>
      </c>
      <c r="H259" s="196" t="s">
        <v>935</v>
      </c>
      <c r="I259" s="14"/>
      <c r="J259" s="221" t="s">
        <v>128</v>
      </c>
      <c r="K259" s="183"/>
      <c r="L259" s="185"/>
      <c r="M259" s="185"/>
      <c r="N259" s="185"/>
      <c r="O259" s="186" t="s">
        <v>128</v>
      </c>
      <c r="P259" s="187" t="s">
        <v>128</v>
      </c>
      <c r="Q259" s="188"/>
      <c r="R259" s="182"/>
    </row>
    <row r="260" spans="2:18" ht="30" x14ac:dyDescent="0.25">
      <c r="B260" s="54" t="s">
        <v>936</v>
      </c>
      <c r="C260" s="695"/>
      <c r="D260" s="180"/>
      <c r="E260" s="10" t="s">
        <v>937</v>
      </c>
      <c r="F260" s="11"/>
      <c r="G260" s="12" t="s">
        <v>112</v>
      </c>
      <c r="H260" s="108" t="s">
        <v>938</v>
      </c>
      <c r="I260" s="14"/>
      <c r="J260" s="15" t="s">
        <v>122</v>
      </c>
      <c r="K260" s="16"/>
      <c r="L260" s="17"/>
      <c r="M260" s="17"/>
      <c r="N260" s="17"/>
      <c r="O260" s="117" t="s">
        <v>336</v>
      </c>
      <c r="P260" s="19" t="s">
        <v>118</v>
      </c>
      <c r="Q260" s="14" t="s">
        <v>187</v>
      </c>
      <c r="R260" s="55" t="s">
        <v>117</v>
      </c>
    </row>
    <row r="261" spans="2:18" ht="30" customHeight="1" x14ac:dyDescent="0.25">
      <c r="B261" s="54" t="s">
        <v>939</v>
      </c>
      <c r="C261" s="720" t="s">
        <v>151</v>
      </c>
      <c r="D261" s="180"/>
      <c r="E261" s="419" t="s">
        <v>940</v>
      </c>
      <c r="F261" s="11"/>
      <c r="G261" s="12" t="s">
        <v>257</v>
      </c>
      <c r="H261" s="375" t="s">
        <v>941</v>
      </c>
      <c r="I261" s="14"/>
      <c r="J261" s="947" t="s">
        <v>942</v>
      </c>
      <c r="K261" s="16" t="s">
        <v>503</v>
      </c>
      <c r="L261" s="17" t="s">
        <v>504</v>
      </c>
      <c r="M261" s="17" t="s">
        <v>194</v>
      </c>
      <c r="N261" s="17" t="s">
        <v>195</v>
      </c>
      <c r="O261" s="18" t="s">
        <v>196</v>
      </c>
      <c r="P261" s="19" t="s">
        <v>118</v>
      </c>
      <c r="Q261" s="14" t="s">
        <v>187</v>
      </c>
      <c r="R261" s="55" t="s">
        <v>117</v>
      </c>
    </row>
    <row r="262" spans="2:18" ht="22.5" customHeight="1" x14ac:dyDescent="0.25">
      <c r="B262" s="54" t="s">
        <v>943</v>
      </c>
      <c r="C262" s="695"/>
      <c r="D262" s="180"/>
      <c r="E262" s="10" t="s">
        <v>567</v>
      </c>
      <c r="F262" s="11"/>
      <c r="G262" s="12" t="s">
        <v>257</v>
      </c>
      <c r="H262" s="108" t="s">
        <v>944</v>
      </c>
      <c r="I262" s="14"/>
      <c r="J262" s="948"/>
      <c r="K262" s="236"/>
      <c r="L262" s="12"/>
      <c r="M262" s="17" t="s">
        <v>194</v>
      </c>
      <c r="N262" s="17"/>
      <c r="O262" s="18" t="s">
        <v>196</v>
      </c>
      <c r="P262" s="19" t="s">
        <v>118</v>
      </c>
      <c r="Q262" s="14" t="s">
        <v>187</v>
      </c>
      <c r="R262" s="55" t="s">
        <v>117</v>
      </c>
    </row>
    <row r="263" spans="2:18" ht="45" x14ac:dyDescent="0.25">
      <c r="B263" s="165" t="s">
        <v>945</v>
      </c>
      <c r="C263" s="697"/>
      <c r="D263" s="231"/>
      <c r="E263" s="232" t="s">
        <v>421</v>
      </c>
      <c r="F263" s="233"/>
      <c r="G263" s="234" t="s">
        <v>324</v>
      </c>
      <c r="H263" s="235" t="s">
        <v>946</v>
      </c>
      <c r="I263" s="31"/>
      <c r="J263" s="447" t="s">
        <v>947</v>
      </c>
      <c r="K263" s="236"/>
      <c r="L263" s="12"/>
      <c r="M263" s="17" t="s">
        <v>194</v>
      </c>
      <c r="N263" s="17"/>
      <c r="O263" s="470" t="s">
        <v>196</v>
      </c>
      <c r="P263" s="19" t="s">
        <v>118</v>
      </c>
      <c r="Q263" s="14" t="s">
        <v>187</v>
      </c>
      <c r="R263" s="55" t="s">
        <v>117</v>
      </c>
    </row>
    <row r="264" spans="2:18" ht="45" x14ac:dyDescent="0.25">
      <c r="B264" s="54" t="s">
        <v>948</v>
      </c>
      <c r="C264" s="695"/>
      <c r="D264" s="180"/>
      <c r="E264" s="10" t="s">
        <v>724</v>
      </c>
      <c r="F264" s="11"/>
      <c r="G264" s="12" t="s">
        <v>209</v>
      </c>
      <c r="H264" s="108" t="s">
        <v>949</v>
      </c>
      <c r="I264" s="14"/>
      <c r="J264" s="20" t="s">
        <v>950</v>
      </c>
      <c r="K264" s="16"/>
      <c r="L264" s="17"/>
      <c r="M264" s="17"/>
      <c r="N264" s="17"/>
      <c r="O264" s="18" t="s">
        <v>196</v>
      </c>
      <c r="P264" s="19" t="s">
        <v>118</v>
      </c>
      <c r="Q264" s="14" t="s">
        <v>187</v>
      </c>
      <c r="R264" s="55" t="s">
        <v>117</v>
      </c>
    </row>
    <row r="265" spans="2:18" ht="45" x14ac:dyDescent="0.25">
      <c r="B265" s="54" t="s">
        <v>951</v>
      </c>
      <c r="C265" s="720" t="s">
        <v>528</v>
      </c>
      <c r="D265" s="180"/>
      <c r="E265" s="10" t="s">
        <v>529</v>
      </c>
      <c r="F265" s="11"/>
      <c r="G265" s="813" t="str">
        <f>HYPERLINK("#APFatoSurf","Code list")</f>
        <v>Code list</v>
      </c>
      <c r="H265" s="108" t="s">
        <v>952</v>
      </c>
      <c r="I265" s="14"/>
      <c r="J265" s="20" t="s">
        <v>942</v>
      </c>
      <c r="K265" s="16"/>
      <c r="L265" s="17"/>
      <c r="M265" s="17"/>
      <c r="N265" s="17"/>
      <c r="O265" s="117" t="s">
        <v>336</v>
      </c>
      <c r="P265" s="19" t="s">
        <v>118</v>
      </c>
      <c r="Q265" s="14" t="s">
        <v>187</v>
      </c>
      <c r="R265" s="55" t="s">
        <v>117</v>
      </c>
    </row>
    <row r="266" spans="2:18" ht="45" x14ac:dyDescent="0.25">
      <c r="B266" s="54" t="s">
        <v>953</v>
      </c>
      <c r="C266" s="695"/>
      <c r="D266" s="180"/>
      <c r="E266" s="10" t="s">
        <v>661</v>
      </c>
      <c r="F266" s="11"/>
      <c r="G266" s="12" t="s">
        <v>658</v>
      </c>
      <c r="H266" s="108" t="s">
        <v>954</v>
      </c>
      <c r="I266" s="14"/>
      <c r="J266" s="20" t="s">
        <v>955</v>
      </c>
      <c r="K266" s="16" t="s">
        <v>244</v>
      </c>
      <c r="L266" s="17" t="s">
        <v>227</v>
      </c>
      <c r="M266" s="17" t="s">
        <v>664</v>
      </c>
      <c r="N266" s="17" t="s">
        <v>195</v>
      </c>
      <c r="O266" s="117" t="s">
        <v>196</v>
      </c>
      <c r="P266" s="19" t="s">
        <v>118</v>
      </c>
      <c r="Q266" s="14" t="s">
        <v>187</v>
      </c>
      <c r="R266" s="55" t="s">
        <v>117</v>
      </c>
    </row>
    <row r="267" spans="2:18" x14ac:dyDescent="0.25">
      <c r="B267" s="121" t="s">
        <v>956</v>
      </c>
      <c r="C267" s="699"/>
      <c r="D267" s="180"/>
      <c r="E267" s="10" t="s">
        <v>795</v>
      </c>
      <c r="F267" s="11"/>
      <c r="G267" s="12"/>
      <c r="H267" s="108"/>
      <c r="I267" s="14"/>
      <c r="J267" s="15"/>
      <c r="K267" s="16"/>
      <c r="L267" s="17"/>
      <c r="M267" s="17"/>
      <c r="N267" s="17"/>
      <c r="O267" s="18"/>
      <c r="P267" s="19"/>
      <c r="Q267" s="14"/>
      <c r="R267" s="55"/>
    </row>
    <row r="268" spans="2:18" ht="36" x14ac:dyDescent="0.25">
      <c r="B268" s="626" t="s">
        <v>957</v>
      </c>
      <c r="C268" s="698"/>
      <c r="D268" s="180"/>
      <c r="E268" s="10"/>
      <c r="F268" s="11" t="s">
        <v>958</v>
      </c>
      <c r="G268" s="12" t="s">
        <v>257</v>
      </c>
      <c r="H268" s="108" t="s">
        <v>959</v>
      </c>
      <c r="I268" s="108" t="s">
        <v>960</v>
      </c>
      <c r="J268" s="949" t="s">
        <v>961</v>
      </c>
      <c r="K268" s="16" t="s">
        <v>503</v>
      </c>
      <c r="L268" s="17" t="s">
        <v>504</v>
      </c>
      <c r="M268" s="17" t="s">
        <v>194</v>
      </c>
      <c r="N268" s="17" t="s">
        <v>195</v>
      </c>
      <c r="O268" s="18" t="s">
        <v>196</v>
      </c>
      <c r="P268" s="19" t="s">
        <v>118</v>
      </c>
      <c r="Q268" s="14" t="s">
        <v>187</v>
      </c>
      <c r="R268" s="55" t="s">
        <v>117</v>
      </c>
    </row>
    <row r="269" spans="2:18" ht="45" x14ac:dyDescent="0.25">
      <c r="B269" s="54" t="s">
        <v>962</v>
      </c>
      <c r="C269" s="695"/>
      <c r="D269" s="180"/>
      <c r="E269" s="10"/>
      <c r="F269" s="11" t="s">
        <v>963</v>
      </c>
      <c r="G269" s="12" t="s">
        <v>257</v>
      </c>
      <c r="H269" s="108" t="s">
        <v>964</v>
      </c>
      <c r="I269" s="14"/>
      <c r="J269" s="933"/>
      <c r="K269" s="16" t="s">
        <v>503</v>
      </c>
      <c r="L269" s="17" t="s">
        <v>504</v>
      </c>
      <c r="M269" s="17" t="s">
        <v>194</v>
      </c>
      <c r="N269" s="17" t="s">
        <v>195</v>
      </c>
      <c r="O269" s="18" t="s">
        <v>196</v>
      </c>
      <c r="P269" s="19" t="s">
        <v>118</v>
      </c>
      <c r="Q269" s="14" t="s">
        <v>187</v>
      </c>
      <c r="R269" s="55" t="s">
        <v>117</v>
      </c>
    </row>
    <row r="270" spans="2:18" ht="36" x14ac:dyDescent="0.25">
      <c r="B270" s="54" t="s">
        <v>965</v>
      </c>
      <c r="C270" s="695"/>
      <c r="D270" s="180"/>
      <c r="E270" s="10"/>
      <c r="F270" s="11" t="s">
        <v>966</v>
      </c>
      <c r="G270" s="12" t="s">
        <v>257</v>
      </c>
      <c r="H270" s="108" t="s">
        <v>967</v>
      </c>
      <c r="I270" s="14"/>
      <c r="J270" s="950"/>
      <c r="K270" s="16" t="s">
        <v>503</v>
      </c>
      <c r="L270" s="17" t="s">
        <v>504</v>
      </c>
      <c r="M270" s="17" t="s">
        <v>194</v>
      </c>
      <c r="N270" s="17" t="s">
        <v>195</v>
      </c>
      <c r="O270" s="18" t="s">
        <v>196</v>
      </c>
      <c r="P270" s="19" t="s">
        <v>118</v>
      </c>
      <c r="Q270" s="14" t="s">
        <v>187</v>
      </c>
      <c r="R270" s="55" t="s">
        <v>117</v>
      </c>
    </row>
    <row r="271" spans="2:18" ht="24" x14ac:dyDescent="0.25">
      <c r="B271" s="54" t="s">
        <v>968</v>
      </c>
      <c r="C271" s="695"/>
      <c r="D271" s="180"/>
      <c r="E271" s="10"/>
      <c r="F271" s="11" t="s">
        <v>314</v>
      </c>
      <c r="G271" s="12" t="s">
        <v>112</v>
      </c>
      <c r="H271" s="108" t="s">
        <v>813</v>
      </c>
      <c r="I271" s="14"/>
      <c r="J271" s="15" t="s">
        <v>165</v>
      </c>
      <c r="K271" s="16"/>
      <c r="L271" s="17"/>
      <c r="M271" s="17"/>
      <c r="N271" s="17"/>
      <c r="O271" s="18" t="s">
        <v>123</v>
      </c>
      <c r="P271" s="19" t="s">
        <v>118</v>
      </c>
      <c r="Q271" s="14"/>
      <c r="R271" s="55" t="s">
        <v>117</v>
      </c>
    </row>
    <row r="272" spans="2:18" x14ac:dyDescent="0.25">
      <c r="B272" s="54" t="s">
        <v>969</v>
      </c>
      <c r="C272" s="695"/>
      <c r="D272" s="180"/>
      <c r="E272" s="10" t="s">
        <v>970</v>
      </c>
      <c r="F272" s="11"/>
      <c r="G272" s="12"/>
      <c r="H272" s="10"/>
      <c r="I272" s="14"/>
      <c r="J272" s="15"/>
      <c r="K272" s="16"/>
      <c r="L272" s="17"/>
      <c r="M272" s="17"/>
      <c r="N272" s="17"/>
      <c r="O272" s="18"/>
      <c r="P272" s="878" t="s">
        <v>118</v>
      </c>
      <c r="Q272" s="863"/>
      <c r="R272" s="866" t="s">
        <v>117</v>
      </c>
    </row>
    <row r="273" spans="2:18" x14ac:dyDescent="0.25">
      <c r="B273" s="54" t="s">
        <v>971</v>
      </c>
      <c r="C273" s="695"/>
      <c r="D273" s="180"/>
      <c r="E273" s="10"/>
      <c r="F273" s="11" t="s">
        <v>21</v>
      </c>
      <c r="G273" s="12" t="s">
        <v>112</v>
      </c>
      <c r="H273" s="108" t="s">
        <v>972</v>
      </c>
      <c r="I273" s="14"/>
      <c r="J273" s="15" t="s">
        <v>973</v>
      </c>
      <c r="K273" s="16"/>
      <c r="L273" s="17"/>
      <c r="M273" s="17"/>
      <c r="N273" s="17"/>
      <c r="O273" s="18" t="s">
        <v>123</v>
      </c>
      <c r="P273" s="880"/>
      <c r="Q273" s="865"/>
      <c r="R273" s="868"/>
    </row>
    <row r="274" spans="2:18" ht="30" x14ac:dyDescent="0.25">
      <c r="B274" s="54" t="s">
        <v>974</v>
      </c>
      <c r="C274" s="695"/>
      <c r="D274" s="180"/>
      <c r="E274" s="10" t="s">
        <v>835</v>
      </c>
      <c r="F274" s="11"/>
      <c r="G274" s="12"/>
      <c r="H274" s="108"/>
      <c r="I274" s="14"/>
      <c r="J274" s="932" t="s">
        <v>975</v>
      </c>
      <c r="K274" s="16"/>
      <c r="L274" s="17"/>
      <c r="M274" s="17"/>
      <c r="N274" s="17"/>
      <c r="O274" s="18"/>
      <c r="P274" s="19"/>
      <c r="Q274" s="14"/>
      <c r="R274" s="55"/>
    </row>
    <row r="275" spans="2:18" ht="36" x14ac:dyDescent="0.25">
      <c r="B275" s="54" t="s">
        <v>976</v>
      </c>
      <c r="C275" s="720" t="s">
        <v>545</v>
      </c>
      <c r="D275" s="180"/>
      <c r="E275" s="10"/>
      <c r="F275" s="11" t="s">
        <v>33</v>
      </c>
      <c r="G275" s="813" t="str">
        <f>HYPERLINK("#APFatoAppLight","Code list")</f>
        <v>Code list</v>
      </c>
      <c r="H275" s="405" t="s">
        <v>977</v>
      </c>
      <c r="I275" s="14"/>
      <c r="J275" s="933"/>
      <c r="K275" s="16"/>
      <c r="L275" s="17"/>
      <c r="M275" s="17"/>
      <c r="N275" s="17"/>
      <c r="O275" s="18" t="s">
        <v>123</v>
      </c>
      <c r="P275" s="19" t="s">
        <v>118</v>
      </c>
      <c r="Q275" s="14"/>
      <c r="R275" s="55" t="s">
        <v>117</v>
      </c>
    </row>
    <row r="276" spans="2:18" x14ac:dyDescent="0.25">
      <c r="B276" s="54" t="s">
        <v>978</v>
      </c>
      <c r="C276" s="695"/>
      <c r="D276" s="180"/>
      <c r="E276" s="10"/>
      <c r="F276" s="11" t="s">
        <v>563</v>
      </c>
      <c r="G276" s="12" t="s">
        <v>257</v>
      </c>
      <c r="H276" s="108" t="s">
        <v>840</v>
      </c>
      <c r="I276" s="14"/>
      <c r="J276" s="933"/>
      <c r="K276" s="16"/>
      <c r="L276" s="17"/>
      <c r="M276" s="17"/>
      <c r="N276" s="17"/>
      <c r="O276" s="18" t="s">
        <v>123</v>
      </c>
      <c r="P276" s="19" t="s">
        <v>118</v>
      </c>
      <c r="Q276" s="14"/>
      <c r="R276" s="55" t="s">
        <v>117</v>
      </c>
    </row>
    <row r="277" spans="2:18" ht="15" customHeight="1" x14ac:dyDescent="0.25">
      <c r="B277" s="54" t="s">
        <v>979</v>
      </c>
      <c r="C277" s="695"/>
      <c r="D277" s="180"/>
      <c r="E277" s="10"/>
      <c r="F277" s="11" t="s">
        <v>613</v>
      </c>
      <c r="G277" s="12" t="s">
        <v>112</v>
      </c>
      <c r="H277" s="108" t="s">
        <v>842</v>
      </c>
      <c r="I277" s="14"/>
      <c r="J277" s="950"/>
      <c r="K277" s="16"/>
      <c r="L277" s="17"/>
      <c r="M277" s="17"/>
      <c r="N277" s="17"/>
      <c r="O277" s="18" t="s">
        <v>123</v>
      </c>
      <c r="P277" s="19" t="s">
        <v>118</v>
      </c>
      <c r="Q277" s="14"/>
      <c r="R277" s="55" t="s">
        <v>117</v>
      </c>
    </row>
    <row r="278" spans="2:18" ht="15" customHeight="1" x14ac:dyDescent="0.25">
      <c r="B278" s="258" t="s">
        <v>980</v>
      </c>
      <c r="C278" s="701"/>
      <c r="D278" s="198"/>
      <c r="E278" s="197"/>
      <c r="F278" s="199" t="s">
        <v>240</v>
      </c>
      <c r="G278" s="183" t="s">
        <v>241</v>
      </c>
      <c r="H278" s="196" t="s">
        <v>844</v>
      </c>
      <c r="I278" s="14"/>
      <c r="J278" s="221" t="s">
        <v>128</v>
      </c>
      <c r="K278" s="183"/>
      <c r="L278" s="185"/>
      <c r="M278" s="185"/>
      <c r="N278" s="185"/>
      <c r="O278" s="186" t="s">
        <v>128</v>
      </c>
      <c r="P278" s="187" t="s">
        <v>128</v>
      </c>
      <c r="Q278" s="188"/>
      <c r="R278" s="182"/>
    </row>
    <row r="279" spans="2:18" ht="45" customHeight="1" x14ac:dyDescent="0.25">
      <c r="B279" s="54" t="s">
        <v>981</v>
      </c>
      <c r="C279" s="717" t="s">
        <v>151</v>
      </c>
      <c r="D279" s="180"/>
      <c r="E279" s="159" t="s">
        <v>982</v>
      </c>
      <c r="F279" s="11"/>
      <c r="G279" s="12"/>
      <c r="H279" s="405" t="s">
        <v>983</v>
      </c>
      <c r="I279" s="14"/>
      <c r="J279" s="951" t="s">
        <v>984</v>
      </c>
      <c r="K279" s="16"/>
      <c r="L279" s="17"/>
      <c r="M279" s="17"/>
      <c r="N279" s="17"/>
      <c r="O279" s="18"/>
      <c r="P279" s="19"/>
      <c r="Q279" s="14"/>
      <c r="R279" s="55"/>
    </row>
    <row r="280" spans="2:18" x14ac:dyDescent="0.25">
      <c r="B280" s="54" t="s">
        <v>985</v>
      </c>
      <c r="C280" s="717" t="s">
        <v>155</v>
      </c>
      <c r="D280" s="180"/>
      <c r="E280" s="10"/>
      <c r="F280" s="11" t="s">
        <v>21</v>
      </c>
      <c r="G280" s="12" t="s">
        <v>112</v>
      </c>
      <c r="H280" s="405" t="s">
        <v>986</v>
      </c>
      <c r="I280" s="14"/>
      <c r="J280" s="952"/>
      <c r="K280" s="16"/>
      <c r="L280" s="17"/>
      <c r="M280" s="17"/>
      <c r="N280" s="17"/>
      <c r="O280" s="18" t="s">
        <v>123</v>
      </c>
      <c r="P280" s="19" t="s">
        <v>118</v>
      </c>
      <c r="Q280" s="14"/>
      <c r="R280" s="55" t="s">
        <v>117</v>
      </c>
    </row>
    <row r="281" spans="2:18" ht="24" x14ac:dyDescent="0.25">
      <c r="B281" s="258" t="s">
        <v>987</v>
      </c>
      <c r="C281" s="704" t="s">
        <v>155</v>
      </c>
      <c r="D281" s="198"/>
      <c r="E281" s="197"/>
      <c r="F281" s="199" t="s">
        <v>240</v>
      </c>
      <c r="G281" s="183" t="s">
        <v>241</v>
      </c>
      <c r="H281" s="410" t="s">
        <v>988</v>
      </c>
      <c r="I281" s="14"/>
      <c r="J281" s="221" t="s">
        <v>128</v>
      </c>
      <c r="K281" s="183"/>
      <c r="L281" s="185"/>
      <c r="M281" s="185"/>
      <c r="N281" s="185"/>
      <c r="O281" s="186" t="s">
        <v>128</v>
      </c>
      <c r="P281" s="187" t="s">
        <v>128</v>
      </c>
      <c r="Q281" s="188"/>
      <c r="R281" s="182"/>
    </row>
    <row r="282" spans="2:18" ht="60" x14ac:dyDescent="0.25">
      <c r="B282" s="54" t="s">
        <v>989</v>
      </c>
      <c r="C282" s="717" t="s">
        <v>155</v>
      </c>
      <c r="D282" s="180"/>
      <c r="E282" s="10" t="s">
        <v>990</v>
      </c>
      <c r="F282" s="11"/>
      <c r="G282" s="12"/>
      <c r="H282" s="405" t="s">
        <v>991</v>
      </c>
      <c r="I282" s="15"/>
      <c r="J282" s="953" t="s">
        <v>992</v>
      </c>
      <c r="K282" s="16"/>
      <c r="L282" s="17"/>
      <c r="M282" s="17"/>
      <c r="N282" s="17"/>
      <c r="O282" s="18"/>
      <c r="P282" s="19"/>
      <c r="Q282" s="14"/>
      <c r="R282" s="55"/>
    </row>
    <row r="283" spans="2:18" x14ac:dyDescent="0.25">
      <c r="B283" s="54" t="s">
        <v>993</v>
      </c>
      <c r="C283" s="695"/>
      <c r="D283" s="180"/>
      <c r="E283" s="10"/>
      <c r="F283" s="11" t="s">
        <v>21</v>
      </c>
      <c r="G283" s="12" t="s">
        <v>112</v>
      </c>
      <c r="H283" s="108" t="s">
        <v>994</v>
      </c>
      <c r="I283" s="15"/>
      <c r="J283" s="954"/>
      <c r="K283" s="16"/>
      <c r="L283" s="17"/>
      <c r="M283" s="17"/>
      <c r="N283" s="17"/>
      <c r="O283" s="18" t="s">
        <v>123</v>
      </c>
      <c r="P283" s="19" t="s">
        <v>118</v>
      </c>
      <c r="Q283" s="14"/>
      <c r="R283" s="55" t="s">
        <v>117</v>
      </c>
    </row>
    <row r="284" spans="2:18" ht="15" customHeight="1" x14ac:dyDescent="0.25">
      <c r="B284" s="258" t="s">
        <v>995</v>
      </c>
      <c r="C284" s="701"/>
      <c r="D284" s="198"/>
      <c r="E284" s="197"/>
      <c r="F284" s="199" t="s">
        <v>240</v>
      </c>
      <c r="G284" s="183" t="s">
        <v>241</v>
      </c>
      <c r="H284" s="196" t="s">
        <v>996</v>
      </c>
      <c r="I284" s="14"/>
      <c r="J284" s="221" t="s">
        <v>128</v>
      </c>
      <c r="K284" s="183"/>
      <c r="L284" s="185"/>
      <c r="M284" s="185"/>
      <c r="N284" s="185"/>
      <c r="O284" s="186" t="s">
        <v>128</v>
      </c>
      <c r="P284" s="187" t="s">
        <v>128</v>
      </c>
      <c r="Q284" s="188"/>
      <c r="R284" s="182"/>
    </row>
    <row r="285" spans="2:18" ht="60" x14ac:dyDescent="0.25">
      <c r="B285" s="389" t="s">
        <v>997</v>
      </c>
      <c r="C285" s="692" t="s">
        <v>137</v>
      </c>
      <c r="D285" s="682"/>
      <c r="E285" s="403" t="s">
        <v>338</v>
      </c>
      <c r="F285" s="404"/>
      <c r="G285" s="808" t="str">
        <f>HYPERLINK("#APFatoStatus","Code list")</f>
        <v>Code list</v>
      </c>
      <c r="H285" s="405" t="s">
        <v>998</v>
      </c>
      <c r="I285" s="129"/>
      <c r="J285" s="445" t="s">
        <v>646</v>
      </c>
      <c r="K285" s="271"/>
      <c r="L285" s="658"/>
      <c r="M285" s="658"/>
      <c r="N285" s="658"/>
      <c r="O285" s="412" t="s">
        <v>196</v>
      </c>
      <c r="P285" s="126" t="s">
        <v>118</v>
      </c>
      <c r="Q285" s="105" t="s">
        <v>187</v>
      </c>
      <c r="R285" s="127" t="s">
        <v>117</v>
      </c>
    </row>
    <row r="286" spans="2:18" ht="30" x14ac:dyDescent="0.25">
      <c r="B286" s="524" t="s">
        <v>999</v>
      </c>
      <c r="C286" s="693" t="s">
        <v>137</v>
      </c>
      <c r="D286" s="591"/>
      <c r="E286" s="353" t="s">
        <v>314</v>
      </c>
      <c r="F286" s="357"/>
      <c r="G286" s="164" t="s">
        <v>112</v>
      </c>
      <c r="H286" s="355" t="s">
        <v>1000</v>
      </c>
      <c r="I286" s="138"/>
      <c r="J286" s="362" t="s">
        <v>165</v>
      </c>
      <c r="K286" s="354"/>
      <c r="L286" s="352"/>
      <c r="M286" s="352"/>
      <c r="N286" s="352"/>
      <c r="O286" s="647" t="s">
        <v>123</v>
      </c>
      <c r="P286" s="413" t="s">
        <v>650</v>
      </c>
      <c r="Q286" s="98"/>
      <c r="R286" s="110" t="s">
        <v>117</v>
      </c>
    </row>
    <row r="287" spans="2:18" ht="24" x14ac:dyDescent="0.25">
      <c r="B287" s="145" t="s">
        <v>1001</v>
      </c>
      <c r="C287" s="694" t="s">
        <v>125</v>
      </c>
      <c r="D287" s="461" t="s">
        <v>1002</v>
      </c>
      <c r="E287" s="80" t="s">
        <v>239</v>
      </c>
      <c r="F287" s="81" t="s">
        <v>239</v>
      </c>
      <c r="G287" s="82" t="s">
        <v>239</v>
      </c>
      <c r="H287" s="52" t="s">
        <v>1003</v>
      </c>
      <c r="I287" s="83" t="s">
        <v>239</v>
      </c>
      <c r="J287" s="84" t="s">
        <v>239</v>
      </c>
      <c r="K287" s="85" t="s">
        <v>239</v>
      </c>
      <c r="L287" s="86" t="s">
        <v>239</v>
      </c>
      <c r="M287" s="86" t="s">
        <v>239</v>
      </c>
      <c r="N287" s="86" t="s">
        <v>239</v>
      </c>
      <c r="O287" s="87"/>
      <c r="P287" s="88"/>
      <c r="Q287" s="83"/>
      <c r="R287" s="89"/>
    </row>
    <row r="288" spans="2:18" ht="30" x14ac:dyDescent="0.25">
      <c r="B288" s="54" t="s">
        <v>1004</v>
      </c>
      <c r="C288" s="695"/>
      <c r="D288" s="180"/>
      <c r="E288" s="10" t="s">
        <v>108</v>
      </c>
      <c r="F288" s="11"/>
      <c r="G288" s="12" t="s">
        <v>112</v>
      </c>
      <c r="H288" s="108" t="s">
        <v>1005</v>
      </c>
      <c r="I288" s="14"/>
      <c r="J288" s="15" t="s">
        <v>122</v>
      </c>
      <c r="K288" s="16"/>
      <c r="L288" s="17"/>
      <c r="M288" s="17"/>
      <c r="N288" s="17"/>
      <c r="O288" s="117" t="s">
        <v>336</v>
      </c>
      <c r="P288" s="19" t="s">
        <v>118</v>
      </c>
      <c r="Q288" s="14" t="s">
        <v>187</v>
      </c>
      <c r="R288" s="55" t="s">
        <v>117</v>
      </c>
    </row>
    <row r="289" spans="2:18" x14ac:dyDescent="0.25">
      <c r="B289" s="54" t="s">
        <v>1006</v>
      </c>
      <c r="C289" s="695"/>
      <c r="D289" s="180"/>
      <c r="E289" s="10" t="s">
        <v>1007</v>
      </c>
      <c r="F289" s="11"/>
      <c r="G289" s="12"/>
      <c r="H289" s="10"/>
      <c r="I289" s="14"/>
      <c r="J289" s="15"/>
      <c r="K289" s="16"/>
      <c r="L289" s="17"/>
      <c r="M289" s="17"/>
      <c r="N289" s="17"/>
      <c r="O289" s="18"/>
      <c r="P289" s="878" t="s">
        <v>118</v>
      </c>
      <c r="Q289" s="863" t="s">
        <v>187</v>
      </c>
      <c r="R289" s="866" t="s">
        <v>117</v>
      </c>
    </row>
    <row r="290" spans="2:18" ht="45" x14ac:dyDescent="0.25">
      <c r="B290" s="54" t="s">
        <v>1008</v>
      </c>
      <c r="C290" s="695"/>
      <c r="D290" s="180"/>
      <c r="E290" s="10"/>
      <c r="F290" s="11" t="s">
        <v>240</v>
      </c>
      <c r="G290" s="12" t="s">
        <v>241</v>
      </c>
      <c r="H290" s="108" t="s">
        <v>1009</v>
      </c>
      <c r="I290" s="14"/>
      <c r="J290" s="20" t="s">
        <v>1010</v>
      </c>
      <c r="K290" s="16" t="s">
        <v>503</v>
      </c>
      <c r="L290" s="17" t="s">
        <v>504</v>
      </c>
      <c r="M290" s="17" t="s">
        <v>680</v>
      </c>
      <c r="N290" s="17" t="s">
        <v>195</v>
      </c>
      <c r="O290" s="18" t="s">
        <v>196</v>
      </c>
      <c r="P290" s="879"/>
      <c r="Q290" s="864"/>
      <c r="R290" s="867"/>
    </row>
    <row r="291" spans="2:18" ht="24" x14ac:dyDescent="0.25">
      <c r="B291" s="887" t="s">
        <v>1011</v>
      </c>
      <c r="C291" s="988" t="s">
        <v>682</v>
      </c>
      <c r="D291" s="986"/>
      <c r="E291" s="891"/>
      <c r="F291" s="932" t="s">
        <v>189</v>
      </c>
      <c r="G291" s="981" t="s">
        <v>189</v>
      </c>
      <c r="H291" s="983" t="s">
        <v>1012</v>
      </c>
      <c r="I291" s="728" t="s">
        <v>919</v>
      </c>
      <c r="J291" s="932" t="s">
        <v>1013</v>
      </c>
      <c r="K291" s="16" t="s">
        <v>192</v>
      </c>
      <c r="L291" s="17" t="s">
        <v>193</v>
      </c>
      <c r="M291" s="17" t="s">
        <v>194</v>
      </c>
      <c r="N291" s="875" t="s">
        <v>195</v>
      </c>
      <c r="O291" s="970" t="s">
        <v>196</v>
      </c>
      <c r="P291" s="879"/>
      <c r="Q291" s="864"/>
      <c r="R291" s="867"/>
    </row>
    <row r="292" spans="2:18" ht="36" customHeight="1" x14ac:dyDescent="0.25">
      <c r="B292" s="985"/>
      <c r="C292" s="989"/>
      <c r="D292" s="987"/>
      <c r="E292" s="929"/>
      <c r="F292" s="952"/>
      <c r="G292" s="982"/>
      <c r="H292" s="984"/>
      <c r="I292" s="728" t="s">
        <v>921</v>
      </c>
      <c r="J292" s="950"/>
      <c r="K292" s="16" t="s">
        <v>503</v>
      </c>
      <c r="L292" s="17" t="s">
        <v>508</v>
      </c>
      <c r="M292" s="17" t="s">
        <v>194</v>
      </c>
      <c r="N292" s="876"/>
      <c r="O292" s="971"/>
      <c r="P292" s="879"/>
      <c r="Q292" s="864"/>
      <c r="R292" s="867"/>
    </row>
    <row r="293" spans="2:18" ht="24" x14ac:dyDescent="0.25">
      <c r="B293" s="887" t="s">
        <v>1014</v>
      </c>
      <c r="C293" s="988" t="s">
        <v>682</v>
      </c>
      <c r="D293" s="986"/>
      <c r="E293" s="891"/>
      <c r="F293" s="932" t="s">
        <v>198</v>
      </c>
      <c r="G293" s="981" t="s">
        <v>199</v>
      </c>
      <c r="H293" s="983" t="s">
        <v>1015</v>
      </c>
      <c r="I293" s="728" t="s">
        <v>919</v>
      </c>
      <c r="J293" s="932" t="s">
        <v>1010</v>
      </c>
      <c r="K293" s="16" t="s">
        <v>192</v>
      </c>
      <c r="L293" s="17" t="s">
        <v>193</v>
      </c>
      <c r="M293" s="17" t="s">
        <v>194</v>
      </c>
      <c r="N293" s="875" t="s">
        <v>195</v>
      </c>
      <c r="O293" s="970" t="s">
        <v>196</v>
      </c>
      <c r="P293" s="879"/>
      <c r="Q293" s="864"/>
      <c r="R293" s="867"/>
    </row>
    <row r="294" spans="2:18" ht="36" customHeight="1" x14ac:dyDescent="0.25">
      <c r="B294" s="985"/>
      <c r="C294" s="989"/>
      <c r="D294" s="987"/>
      <c r="E294" s="929"/>
      <c r="F294" s="952"/>
      <c r="G294" s="982"/>
      <c r="H294" s="984"/>
      <c r="I294" s="728" t="s">
        <v>921</v>
      </c>
      <c r="J294" s="950"/>
      <c r="K294" s="16" t="s">
        <v>503</v>
      </c>
      <c r="L294" s="17" t="s">
        <v>508</v>
      </c>
      <c r="M294" s="17" t="s">
        <v>194</v>
      </c>
      <c r="N294" s="876"/>
      <c r="O294" s="971"/>
      <c r="P294" s="880"/>
      <c r="Q294" s="865"/>
      <c r="R294" s="868"/>
    </row>
    <row r="295" spans="2:18" ht="45" x14ac:dyDescent="0.25">
      <c r="B295" s="54" t="s">
        <v>1016</v>
      </c>
      <c r="C295" s="720" t="s">
        <v>151</v>
      </c>
      <c r="D295" s="180"/>
      <c r="E295" s="419" t="s">
        <v>940</v>
      </c>
      <c r="F295" s="11"/>
      <c r="G295" s="12" t="s">
        <v>257</v>
      </c>
      <c r="H295" s="375" t="s">
        <v>1017</v>
      </c>
      <c r="I295" s="14"/>
      <c r="J295" s="932" t="s">
        <v>1018</v>
      </c>
      <c r="K295" s="16" t="s">
        <v>503</v>
      </c>
      <c r="L295" s="17" t="s">
        <v>504</v>
      </c>
      <c r="M295" s="17" t="s">
        <v>194</v>
      </c>
      <c r="N295" s="17" t="s">
        <v>195</v>
      </c>
      <c r="O295" s="18" t="s">
        <v>196</v>
      </c>
      <c r="P295" s="19" t="s">
        <v>118</v>
      </c>
      <c r="Q295" s="14" t="s">
        <v>187</v>
      </c>
      <c r="R295" s="55" t="s">
        <v>117</v>
      </c>
    </row>
    <row r="296" spans="2:18" x14ac:dyDescent="0.25">
      <c r="B296" s="54" t="s">
        <v>1019</v>
      </c>
      <c r="C296" s="695"/>
      <c r="D296" s="180"/>
      <c r="E296" s="10" t="s">
        <v>567</v>
      </c>
      <c r="F296" s="11"/>
      <c r="G296" s="12" t="s">
        <v>257</v>
      </c>
      <c r="H296" s="108" t="s">
        <v>1020</v>
      </c>
      <c r="I296" s="14"/>
      <c r="J296" s="934"/>
      <c r="K296" s="16" t="s">
        <v>503</v>
      </c>
      <c r="L296" s="17" t="s">
        <v>504</v>
      </c>
      <c r="M296" s="17" t="s">
        <v>194</v>
      </c>
      <c r="N296" s="17" t="s">
        <v>195</v>
      </c>
      <c r="O296" s="18" t="s">
        <v>196</v>
      </c>
      <c r="P296" s="19" t="s">
        <v>118</v>
      </c>
      <c r="Q296" s="14" t="s">
        <v>187</v>
      </c>
      <c r="R296" s="55" t="s">
        <v>117</v>
      </c>
    </row>
    <row r="297" spans="2:18" ht="45" x14ac:dyDescent="0.25">
      <c r="B297" s="165" t="s">
        <v>1021</v>
      </c>
      <c r="C297" s="697"/>
      <c r="D297" s="231"/>
      <c r="E297" s="232" t="s">
        <v>421</v>
      </c>
      <c r="F297" s="233"/>
      <c r="G297" s="234" t="s">
        <v>324</v>
      </c>
      <c r="H297" s="235" t="s">
        <v>1022</v>
      </c>
      <c r="I297" s="31"/>
      <c r="J297" s="447" t="s">
        <v>1023</v>
      </c>
      <c r="K297" s="236"/>
      <c r="L297" s="12"/>
      <c r="M297" s="17" t="s">
        <v>194</v>
      </c>
      <c r="N297" s="17"/>
      <c r="O297" s="471" t="s">
        <v>196</v>
      </c>
      <c r="P297" s="19" t="s">
        <v>118</v>
      </c>
      <c r="Q297" s="14" t="s">
        <v>187</v>
      </c>
      <c r="R297" s="55" t="s">
        <v>117</v>
      </c>
    </row>
    <row r="298" spans="2:18" ht="60" x14ac:dyDescent="0.25">
      <c r="B298" s="54" t="s">
        <v>1024</v>
      </c>
      <c r="C298" s="695"/>
      <c r="D298" s="180"/>
      <c r="E298" s="10" t="s">
        <v>724</v>
      </c>
      <c r="F298" s="11"/>
      <c r="G298" s="12" t="s">
        <v>209</v>
      </c>
      <c r="H298" s="108" t="s">
        <v>1025</v>
      </c>
      <c r="I298" s="14"/>
      <c r="J298" s="20" t="s">
        <v>1026</v>
      </c>
      <c r="K298" s="16"/>
      <c r="L298" s="17"/>
      <c r="M298" s="17"/>
      <c r="N298" s="17"/>
      <c r="O298" s="18" t="s">
        <v>196</v>
      </c>
      <c r="P298" s="19" t="s">
        <v>118</v>
      </c>
      <c r="Q298" s="14" t="s">
        <v>187</v>
      </c>
      <c r="R298" s="55" t="s">
        <v>117</v>
      </c>
    </row>
    <row r="299" spans="2:18" ht="45" x14ac:dyDescent="0.25">
      <c r="B299" s="54" t="s">
        <v>1027</v>
      </c>
      <c r="C299" s="720" t="s">
        <v>528</v>
      </c>
      <c r="D299" s="180"/>
      <c r="E299" s="10" t="s">
        <v>529</v>
      </c>
      <c r="F299" s="11"/>
      <c r="G299" s="813" t="str">
        <f>HYPERLINK("#APTlofSurf","Code list")</f>
        <v>Code list</v>
      </c>
      <c r="H299" s="108" t="s">
        <v>1028</v>
      </c>
      <c r="I299" s="14"/>
      <c r="J299" s="20" t="s">
        <v>1029</v>
      </c>
      <c r="K299" s="16"/>
      <c r="L299" s="17"/>
      <c r="M299" s="17"/>
      <c r="N299" s="17"/>
      <c r="O299" s="117" t="s">
        <v>336</v>
      </c>
      <c r="P299" s="19" t="s">
        <v>118</v>
      </c>
      <c r="Q299" s="14" t="s">
        <v>187</v>
      </c>
      <c r="R299" s="55" t="s">
        <v>117</v>
      </c>
    </row>
    <row r="300" spans="2:18" ht="45" x14ac:dyDescent="0.25">
      <c r="B300" s="54" t="s">
        <v>1030</v>
      </c>
      <c r="C300" s="695"/>
      <c r="D300" s="180"/>
      <c r="E300" s="10" t="s">
        <v>1031</v>
      </c>
      <c r="F300" s="11"/>
      <c r="G300" s="12" t="s">
        <v>209</v>
      </c>
      <c r="H300" s="108" t="s">
        <v>1032</v>
      </c>
      <c r="I300" s="14"/>
      <c r="J300" s="20" t="s">
        <v>1033</v>
      </c>
      <c r="K300" s="16"/>
      <c r="L300" s="17"/>
      <c r="M300" s="17" t="s">
        <v>1034</v>
      </c>
      <c r="N300" s="17"/>
      <c r="O300" s="18" t="s">
        <v>123</v>
      </c>
      <c r="P300" s="19" t="s">
        <v>118</v>
      </c>
      <c r="Q300" s="14"/>
      <c r="R300" s="55" t="s">
        <v>117</v>
      </c>
    </row>
    <row r="301" spans="2:18" ht="30" customHeight="1" x14ac:dyDescent="0.25">
      <c r="B301" s="54" t="s">
        <v>1035</v>
      </c>
      <c r="C301" s="720" t="s">
        <v>528</v>
      </c>
      <c r="D301" s="180"/>
      <c r="E301" s="10" t="s">
        <v>1036</v>
      </c>
      <c r="F301" s="11"/>
      <c r="G301" s="813" t="str">
        <f>HYPERLINK("#APTlofVasis","Code list")</f>
        <v>Code list</v>
      </c>
      <c r="H301" s="108" t="s">
        <v>1037</v>
      </c>
      <c r="I301" s="14"/>
      <c r="J301" s="15" t="s">
        <v>165</v>
      </c>
      <c r="K301" s="16"/>
      <c r="L301" s="17"/>
      <c r="M301" s="17"/>
      <c r="N301" s="17"/>
      <c r="O301" s="18" t="s">
        <v>123</v>
      </c>
      <c r="P301" s="19" t="s">
        <v>118</v>
      </c>
      <c r="Q301" s="14"/>
      <c r="R301" s="55" t="s">
        <v>117</v>
      </c>
    </row>
    <row r="302" spans="2:18" x14ac:dyDescent="0.25">
      <c r="B302" s="54" t="s">
        <v>1038</v>
      </c>
      <c r="C302" s="695"/>
      <c r="D302" s="180"/>
      <c r="E302" s="10" t="s">
        <v>1039</v>
      </c>
      <c r="F302" s="11"/>
      <c r="G302" s="12"/>
      <c r="H302" s="10"/>
      <c r="I302" s="14"/>
      <c r="J302" s="20"/>
      <c r="K302" s="16"/>
      <c r="L302" s="17"/>
      <c r="M302" s="17"/>
      <c r="N302" s="17"/>
      <c r="O302" s="18"/>
      <c r="P302" s="878" t="s">
        <v>118</v>
      </c>
      <c r="Q302" s="863"/>
      <c r="R302" s="866" t="s">
        <v>117</v>
      </c>
    </row>
    <row r="303" spans="2:18" x14ac:dyDescent="0.25">
      <c r="B303" s="54" t="s">
        <v>1040</v>
      </c>
      <c r="C303" s="695"/>
      <c r="D303" s="180"/>
      <c r="E303" s="10"/>
      <c r="F303" s="11" t="s">
        <v>21</v>
      </c>
      <c r="G303" s="12" t="s">
        <v>112</v>
      </c>
      <c r="H303" s="108" t="s">
        <v>1041</v>
      </c>
      <c r="I303" s="14"/>
      <c r="J303" s="15" t="s">
        <v>973</v>
      </c>
      <c r="K303" s="16"/>
      <c r="L303" s="17"/>
      <c r="M303" s="17"/>
      <c r="N303" s="17"/>
      <c r="O303" s="18" t="s">
        <v>123</v>
      </c>
      <c r="P303" s="880"/>
      <c r="Q303" s="865"/>
      <c r="R303" s="868"/>
    </row>
    <row r="304" spans="2:18" ht="30" x14ac:dyDescent="0.25">
      <c r="B304" s="502" t="s">
        <v>1042</v>
      </c>
      <c r="C304" s="690" t="s">
        <v>137</v>
      </c>
      <c r="D304" s="180"/>
      <c r="E304" s="288"/>
      <c r="F304" s="605" t="s">
        <v>421</v>
      </c>
      <c r="G304" s="650" t="s">
        <v>324</v>
      </c>
      <c r="H304" s="375" t="s">
        <v>1043</v>
      </c>
      <c r="I304" s="14"/>
      <c r="J304" s="527" t="s">
        <v>1044</v>
      </c>
      <c r="K304" s="12"/>
      <c r="L304" s="17"/>
      <c r="M304" s="17"/>
      <c r="N304" s="17"/>
      <c r="O304" s="117" t="s">
        <v>196</v>
      </c>
      <c r="P304" s="19" t="s">
        <v>118</v>
      </c>
      <c r="Q304" s="14" t="s">
        <v>187</v>
      </c>
      <c r="R304" s="55" t="s">
        <v>117</v>
      </c>
    </row>
    <row r="305" spans="2:18" ht="45" customHeight="1" x14ac:dyDescent="0.25">
      <c r="B305" s="502" t="s">
        <v>1045</v>
      </c>
      <c r="C305" s="712" t="s">
        <v>137</v>
      </c>
      <c r="D305" s="180"/>
      <c r="E305" s="419" t="s">
        <v>1046</v>
      </c>
      <c r="F305" s="101"/>
      <c r="G305" s="12"/>
      <c r="H305" s="375" t="s">
        <v>1047</v>
      </c>
      <c r="I305" s="14"/>
      <c r="J305" s="930" t="s">
        <v>1048</v>
      </c>
      <c r="K305" s="133"/>
      <c r="L305" s="17"/>
      <c r="M305" s="17"/>
      <c r="N305" s="17"/>
      <c r="O305" s="18"/>
      <c r="P305" s="19"/>
      <c r="Q305" s="14"/>
      <c r="R305" s="55"/>
    </row>
    <row r="306" spans="2:18" x14ac:dyDescent="0.25">
      <c r="B306" s="502" t="s">
        <v>1049</v>
      </c>
      <c r="C306" s="691" t="s">
        <v>137</v>
      </c>
      <c r="D306" s="180"/>
      <c r="E306" s="10"/>
      <c r="F306" s="597" t="s">
        <v>21</v>
      </c>
      <c r="G306" s="595" t="s">
        <v>112</v>
      </c>
      <c r="H306" s="375" t="s">
        <v>1050</v>
      </c>
      <c r="I306" s="14"/>
      <c r="J306" s="859"/>
      <c r="K306" s="133"/>
      <c r="L306" s="17"/>
      <c r="M306" s="17"/>
      <c r="N306" s="17"/>
      <c r="O306" s="18" t="s">
        <v>123</v>
      </c>
      <c r="P306" s="19" t="s">
        <v>118</v>
      </c>
      <c r="Q306" s="14"/>
      <c r="R306" s="55" t="s">
        <v>117</v>
      </c>
    </row>
    <row r="307" spans="2:18" ht="15" customHeight="1" x14ac:dyDescent="0.25">
      <c r="B307" s="598" t="s">
        <v>1051</v>
      </c>
      <c r="C307" s="704" t="s">
        <v>137</v>
      </c>
      <c r="D307" s="198"/>
      <c r="E307" s="197"/>
      <c r="F307" s="599" t="s">
        <v>240</v>
      </c>
      <c r="G307" s="600" t="s">
        <v>241</v>
      </c>
      <c r="H307" s="410" t="s">
        <v>1052</v>
      </c>
      <c r="I307" s="14"/>
      <c r="J307" s="221" t="s">
        <v>128</v>
      </c>
      <c r="K307" s="495"/>
      <c r="L307" s="185"/>
      <c r="M307" s="185"/>
      <c r="N307" s="185"/>
      <c r="O307" s="186" t="s">
        <v>128</v>
      </c>
      <c r="P307" s="187" t="s">
        <v>128</v>
      </c>
      <c r="Q307" s="188"/>
      <c r="R307" s="182"/>
    </row>
    <row r="308" spans="2:18" ht="30" x14ac:dyDescent="0.25">
      <c r="B308" s="524" t="s">
        <v>1053</v>
      </c>
      <c r="C308" s="693" t="s">
        <v>137</v>
      </c>
      <c r="D308" s="591"/>
      <c r="E308" s="353" t="s">
        <v>314</v>
      </c>
      <c r="F308" s="357"/>
      <c r="G308" s="164" t="s">
        <v>112</v>
      </c>
      <c r="H308" s="355" t="s">
        <v>1054</v>
      </c>
      <c r="I308" s="138"/>
      <c r="J308" s="362" t="s">
        <v>165</v>
      </c>
      <c r="K308" s="354"/>
      <c r="L308" s="352"/>
      <c r="M308" s="352"/>
      <c r="N308" s="352"/>
      <c r="O308" s="647" t="s">
        <v>123</v>
      </c>
      <c r="P308" s="413" t="s">
        <v>650</v>
      </c>
      <c r="Q308" s="98"/>
      <c r="R308" s="110" t="s">
        <v>117</v>
      </c>
    </row>
    <row r="309" spans="2:18" ht="36" customHeight="1" x14ac:dyDescent="0.25">
      <c r="B309" s="79" t="s">
        <v>1055</v>
      </c>
      <c r="C309" s="491" t="s">
        <v>125</v>
      </c>
      <c r="D309" s="461" t="s">
        <v>1056</v>
      </c>
      <c r="E309" s="80" t="s">
        <v>239</v>
      </c>
      <c r="F309" s="81" t="s">
        <v>239</v>
      </c>
      <c r="G309" s="82" t="s">
        <v>239</v>
      </c>
      <c r="H309" s="52" t="s">
        <v>1057</v>
      </c>
      <c r="I309" s="83" t="s">
        <v>239</v>
      </c>
      <c r="J309" s="84" t="s">
        <v>239</v>
      </c>
      <c r="K309" s="85" t="s">
        <v>239</v>
      </c>
      <c r="L309" s="86" t="s">
        <v>239</v>
      </c>
      <c r="M309" s="86" t="s">
        <v>239</v>
      </c>
      <c r="N309" s="86" t="s">
        <v>239</v>
      </c>
      <c r="O309" s="87"/>
      <c r="P309" s="88"/>
      <c r="Q309" s="83"/>
      <c r="R309" s="89"/>
    </row>
    <row r="310" spans="2:18" x14ac:dyDescent="0.25">
      <c r="B310" s="54" t="s">
        <v>1058</v>
      </c>
      <c r="C310" s="695"/>
      <c r="D310" s="180"/>
      <c r="E310" s="10" t="s">
        <v>563</v>
      </c>
      <c r="F310" s="11"/>
      <c r="G310" s="12" t="s">
        <v>257</v>
      </c>
      <c r="H310" s="108" t="s">
        <v>1059</v>
      </c>
      <c r="I310" s="14"/>
      <c r="J310" s="858" t="s">
        <v>1060</v>
      </c>
      <c r="K310" s="236"/>
      <c r="L310" s="12"/>
      <c r="M310" s="17" t="s">
        <v>194</v>
      </c>
      <c r="N310" s="17"/>
      <c r="O310" s="471" t="s">
        <v>196</v>
      </c>
      <c r="P310" s="878" t="s">
        <v>118</v>
      </c>
      <c r="Q310" s="863" t="s">
        <v>187</v>
      </c>
      <c r="R310" s="866" t="s">
        <v>117</v>
      </c>
    </row>
    <row r="311" spans="2:18" x14ac:dyDescent="0.25">
      <c r="B311" s="54" t="s">
        <v>1061</v>
      </c>
      <c r="C311" s="688"/>
      <c r="D311" s="180"/>
      <c r="E311" s="10" t="s">
        <v>567</v>
      </c>
      <c r="F311" s="11"/>
      <c r="G311" s="12" t="s">
        <v>257</v>
      </c>
      <c r="H311" s="108" t="s">
        <v>1062</v>
      </c>
      <c r="I311" s="14"/>
      <c r="J311" s="877"/>
      <c r="K311" s="236"/>
      <c r="L311" s="12"/>
      <c r="M311" s="17" t="s">
        <v>194</v>
      </c>
      <c r="N311" s="17"/>
      <c r="O311" s="471" t="s">
        <v>196</v>
      </c>
      <c r="P311" s="879"/>
      <c r="Q311" s="864"/>
      <c r="R311" s="867"/>
    </row>
    <row r="312" spans="2:18" x14ac:dyDescent="0.25">
      <c r="B312" s="54" t="s">
        <v>1063</v>
      </c>
      <c r="C312" s="715" t="s">
        <v>528</v>
      </c>
      <c r="D312" s="180"/>
      <c r="E312" s="10" t="s">
        <v>529</v>
      </c>
      <c r="F312" s="11"/>
      <c r="G312" s="813" t="str">
        <f>HYPERLINK("#APSafetySurf","Code list")</f>
        <v>Code list</v>
      </c>
      <c r="H312" s="108" t="s">
        <v>1064</v>
      </c>
      <c r="I312" s="14"/>
      <c r="J312" s="877"/>
      <c r="K312" s="236"/>
      <c r="L312" s="12"/>
      <c r="M312" s="17"/>
      <c r="N312" s="17"/>
      <c r="O312" s="471" t="s">
        <v>196</v>
      </c>
      <c r="P312" s="879"/>
      <c r="Q312" s="864"/>
      <c r="R312" s="867"/>
    </row>
    <row r="313" spans="2:18" x14ac:dyDescent="0.25">
      <c r="B313" s="389" t="s">
        <v>1065</v>
      </c>
      <c r="C313" s="715" t="s">
        <v>137</v>
      </c>
      <c r="D313" s="462"/>
      <c r="E313" s="237" t="s">
        <v>421</v>
      </c>
      <c r="F313" s="238"/>
      <c r="G313" s="239" t="s">
        <v>324</v>
      </c>
      <c r="H313" s="240" t="s">
        <v>1066</v>
      </c>
      <c r="I313" s="241"/>
      <c r="J313" s="931"/>
      <c r="K313" s="674"/>
      <c r="L313" s="477"/>
      <c r="M313" s="459" t="s">
        <v>194</v>
      </c>
      <c r="N313" s="459"/>
      <c r="O313" s="472" t="s">
        <v>196</v>
      </c>
      <c r="P313" s="886"/>
      <c r="Q313" s="907"/>
      <c r="R313" s="908"/>
    </row>
    <row r="314" spans="2:18" ht="36" x14ac:dyDescent="0.25">
      <c r="B314" s="681" t="s">
        <v>1067</v>
      </c>
      <c r="C314" s="703"/>
      <c r="D314" s="683" t="s">
        <v>1068</v>
      </c>
      <c r="E314" s="80" t="s">
        <v>239</v>
      </c>
      <c r="F314" s="81" t="s">
        <v>239</v>
      </c>
      <c r="G314" s="82" t="s">
        <v>239</v>
      </c>
      <c r="H314" s="220" t="s">
        <v>1069</v>
      </c>
      <c r="I314" s="83" t="s">
        <v>239</v>
      </c>
      <c r="J314" s="84" t="s">
        <v>239</v>
      </c>
      <c r="K314" s="85" t="s">
        <v>239</v>
      </c>
      <c r="L314" s="86" t="s">
        <v>239</v>
      </c>
      <c r="M314" s="86" t="s">
        <v>239</v>
      </c>
      <c r="N314" s="86" t="s">
        <v>239</v>
      </c>
      <c r="O314" s="87"/>
      <c r="P314" s="88"/>
      <c r="Q314" s="83"/>
      <c r="R314" s="89"/>
    </row>
    <row r="315" spans="2:18" x14ac:dyDescent="0.25">
      <c r="B315" s="258" t="s">
        <v>1070</v>
      </c>
      <c r="C315" s="701"/>
      <c r="D315" s="198"/>
      <c r="E315" s="197" t="s">
        <v>563</v>
      </c>
      <c r="F315" s="199"/>
      <c r="G315" s="183" t="s">
        <v>257</v>
      </c>
      <c r="H315" s="196" t="s">
        <v>1071</v>
      </c>
      <c r="I315" s="14"/>
      <c r="J315" s="940" t="s">
        <v>1072</v>
      </c>
      <c r="K315" s="16"/>
      <c r="L315" s="17"/>
      <c r="M315" s="17"/>
      <c r="N315" s="17"/>
      <c r="O315" s="229" t="s">
        <v>128</v>
      </c>
      <c r="P315" s="884" t="s">
        <v>128</v>
      </c>
      <c r="Q315" s="617"/>
      <c r="R315" s="850"/>
    </row>
    <row r="316" spans="2:18" x14ac:dyDescent="0.25">
      <c r="B316" s="280" t="s">
        <v>1073</v>
      </c>
      <c r="C316" s="705"/>
      <c r="D316" s="200"/>
      <c r="E316" s="201" t="s">
        <v>778</v>
      </c>
      <c r="F316" s="202"/>
      <c r="G316" s="203" t="s">
        <v>209</v>
      </c>
      <c r="H316" s="204" t="s">
        <v>1074</v>
      </c>
      <c r="I316" s="63"/>
      <c r="J316" s="941"/>
      <c r="K316" s="65"/>
      <c r="L316" s="66"/>
      <c r="M316" s="66"/>
      <c r="N316" s="66"/>
      <c r="O316" s="226" t="s">
        <v>128</v>
      </c>
      <c r="P316" s="885"/>
      <c r="Q316" s="618"/>
      <c r="R316" s="852"/>
    </row>
    <row r="317" spans="2:18" ht="36" x14ac:dyDescent="0.25">
      <c r="B317" s="145" t="s">
        <v>1075</v>
      </c>
      <c r="C317" s="694"/>
      <c r="D317" s="222" t="s">
        <v>1076</v>
      </c>
      <c r="E317" s="210"/>
      <c r="F317" s="211"/>
      <c r="G317" s="212"/>
      <c r="H317" s="72" t="s">
        <v>1077</v>
      </c>
      <c r="I317" s="213"/>
      <c r="J317" s="214"/>
      <c r="K317" s="215"/>
      <c r="L317" s="216"/>
      <c r="M317" s="216"/>
      <c r="N317" s="216"/>
      <c r="O317" s="217"/>
      <c r="P317" s="218"/>
      <c r="Q317" s="213"/>
      <c r="R317" s="219"/>
    </row>
    <row r="318" spans="2:18" ht="30" x14ac:dyDescent="0.25">
      <c r="B318" s="54" t="s">
        <v>1078</v>
      </c>
      <c r="C318" s="695"/>
      <c r="D318" s="180"/>
      <c r="E318" s="10" t="s">
        <v>108</v>
      </c>
      <c r="F318" s="11"/>
      <c r="G318" s="12" t="s">
        <v>112</v>
      </c>
      <c r="H318" s="108" t="s">
        <v>1079</v>
      </c>
      <c r="I318" s="14"/>
      <c r="J318" s="15" t="s">
        <v>1080</v>
      </c>
      <c r="K318" s="16"/>
      <c r="L318" s="17"/>
      <c r="M318" s="17"/>
      <c r="N318" s="17"/>
      <c r="O318" s="117" t="s">
        <v>336</v>
      </c>
      <c r="P318" s="19" t="s">
        <v>118</v>
      </c>
      <c r="Q318" s="14" t="s">
        <v>187</v>
      </c>
      <c r="R318" s="55" t="s">
        <v>117</v>
      </c>
    </row>
    <row r="319" spans="2:18" ht="90" x14ac:dyDescent="0.25">
      <c r="B319" s="54" t="s">
        <v>1081</v>
      </c>
      <c r="C319" s="695"/>
      <c r="D319" s="180"/>
      <c r="E319" s="10" t="s">
        <v>421</v>
      </c>
      <c r="F319" s="11"/>
      <c r="G319" s="12" t="s">
        <v>324</v>
      </c>
      <c r="H319" s="108" t="s">
        <v>1082</v>
      </c>
      <c r="I319" s="14"/>
      <c r="J319" s="447" t="s">
        <v>1083</v>
      </c>
      <c r="K319" s="16" t="s">
        <v>244</v>
      </c>
      <c r="L319" s="17" t="s">
        <v>504</v>
      </c>
      <c r="M319" s="17" t="s">
        <v>194</v>
      </c>
      <c r="N319" s="17" t="s">
        <v>195</v>
      </c>
      <c r="O319" s="18" t="s">
        <v>196</v>
      </c>
      <c r="P319" s="19" t="s">
        <v>118</v>
      </c>
      <c r="Q319" s="14" t="s">
        <v>187</v>
      </c>
      <c r="R319" s="55" t="s">
        <v>117</v>
      </c>
    </row>
    <row r="320" spans="2:18" ht="30" x14ac:dyDescent="0.25">
      <c r="B320" s="54" t="s">
        <v>1084</v>
      </c>
      <c r="C320" s="715" t="s">
        <v>528</v>
      </c>
      <c r="D320" s="180"/>
      <c r="E320" s="10" t="s">
        <v>33</v>
      </c>
      <c r="F320" s="11"/>
      <c r="G320" s="813" t="str">
        <f>HYPERLINK("#APApronType","Code list")</f>
        <v>Code list</v>
      </c>
      <c r="H320" s="108" t="s">
        <v>1085</v>
      </c>
      <c r="I320" s="14"/>
      <c r="J320" s="15" t="s">
        <v>122</v>
      </c>
      <c r="K320" s="16"/>
      <c r="L320" s="17"/>
      <c r="M320" s="17"/>
      <c r="N320" s="17"/>
      <c r="O320" s="117" t="s">
        <v>336</v>
      </c>
      <c r="P320" s="19" t="s">
        <v>118</v>
      </c>
      <c r="Q320" s="14" t="s">
        <v>187</v>
      </c>
      <c r="R320" s="55" t="s">
        <v>117</v>
      </c>
    </row>
    <row r="321" spans="2:18" ht="75" x14ac:dyDescent="0.25">
      <c r="B321" s="54" t="s">
        <v>1086</v>
      </c>
      <c r="C321" s="695"/>
      <c r="D321" s="180"/>
      <c r="E321" s="10" t="s">
        <v>748</v>
      </c>
      <c r="F321" s="11"/>
      <c r="G321" s="12" t="s">
        <v>112</v>
      </c>
      <c r="H321" s="108" t="s">
        <v>1087</v>
      </c>
      <c r="I321" s="14"/>
      <c r="J321" s="20" t="s">
        <v>1088</v>
      </c>
      <c r="K321" s="16"/>
      <c r="L321" s="17"/>
      <c r="M321" s="17"/>
      <c r="N321" s="17"/>
      <c r="O321" s="117" t="s">
        <v>336</v>
      </c>
      <c r="P321" s="19" t="s">
        <v>118</v>
      </c>
      <c r="Q321" s="14" t="s">
        <v>187</v>
      </c>
      <c r="R321" s="55" t="s">
        <v>117</v>
      </c>
    </row>
    <row r="322" spans="2:18" ht="30" x14ac:dyDescent="0.25">
      <c r="B322" s="54" t="s">
        <v>1089</v>
      </c>
      <c r="C322" s="715" t="s">
        <v>528</v>
      </c>
      <c r="D322" s="180"/>
      <c r="E322" s="10" t="s">
        <v>529</v>
      </c>
      <c r="F322" s="11"/>
      <c r="G322" s="813" t="str">
        <f>HYPERLINK("#APApronSurf","Code list")</f>
        <v>Code list</v>
      </c>
      <c r="H322" s="108" t="s">
        <v>1090</v>
      </c>
      <c r="I322" s="14"/>
      <c r="J322" s="932" t="s">
        <v>1091</v>
      </c>
      <c r="K322" s="16"/>
      <c r="L322" s="17"/>
      <c r="M322" s="17"/>
      <c r="N322" s="17"/>
      <c r="O322" s="117" t="s">
        <v>336</v>
      </c>
      <c r="P322" s="19" t="s">
        <v>118</v>
      </c>
      <c r="Q322" s="14" t="s">
        <v>187</v>
      </c>
      <c r="R322" s="55" t="s">
        <v>117</v>
      </c>
    </row>
    <row r="323" spans="2:18" x14ac:dyDescent="0.25">
      <c r="B323" s="54" t="s">
        <v>1092</v>
      </c>
      <c r="C323" s="695"/>
      <c r="D323" s="180"/>
      <c r="E323" s="10" t="s">
        <v>533</v>
      </c>
      <c r="F323" s="11"/>
      <c r="G323" s="12"/>
      <c r="H323" s="10"/>
      <c r="I323" s="14"/>
      <c r="J323" s="933"/>
      <c r="K323" s="16"/>
      <c r="L323" s="17"/>
      <c r="M323" s="17"/>
      <c r="N323" s="17"/>
      <c r="O323" s="18"/>
      <c r="P323" s="878" t="s">
        <v>118</v>
      </c>
      <c r="Q323" s="863" t="s">
        <v>187</v>
      </c>
      <c r="R323" s="866" t="s">
        <v>117</v>
      </c>
    </row>
    <row r="324" spans="2:18" ht="30" x14ac:dyDescent="0.25">
      <c r="B324" s="54" t="s">
        <v>1093</v>
      </c>
      <c r="C324" s="715" t="s">
        <v>1094</v>
      </c>
      <c r="D324" s="180"/>
      <c r="E324" s="10"/>
      <c r="F324" s="11" t="s">
        <v>536</v>
      </c>
      <c r="G324" s="178" t="s">
        <v>209</v>
      </c>
      <c r="H324" s="176" t="s">
        <v>1095</v>
      </c>
      <c r="I324" s="14"/>
      <c r="J324" s="933"/>
      <c r="K324" s="16"/>
      <c r="L324" s="17"/>
      <c r="M324" s="17"/>
      <c r="N324" s="17"/>
      <c r="O324" s="117" t="s">
        <v>336</v>
      </c>
      <c r="P324" s="879"/>
      <c r="Q324" s="864"/>
      <c r="R324" s="867"/>
    </row>
    <row r="325" spans="2:18" ht="30" x14ac:dyDescent="0.25">
      <c r="B325" s="54" t="s">
        <v>1096</v>
      </c>
      <c r="C325" s="715" t="s">
        <v>528</v>
      </c>
      <c r="D325" s="180"/>
      <c r="E325" s="10"/>
      <c r="F325" s="11" t="s">
        <v>539</v>
      </c>
      <c r="G325" s="813" t="str">
        <f>HYPERLINK("#APApronPav","Code list")</f>
        <v>Code list</v>
      </c>
      <c r="H325" s="108" t="s">
        <v>540</v>
      </c>
      <c r="I325" s="14"/>
      <c r="J325" s="933"/>
      <c r="K325" s="16"/>
      <c r="L325" s="17"/>
      <c r="M325" s="17"/>
      <c r="N325" s="17"/>
      <c r="O325" s="117" t="s">
        <v>336</v>
      </c>
      <c r="P325" s="879"/>
      <c r="Q325" s="864"/>
      <c r="R325" s="867"/>
    </row>
    <row r="326" spans="2:18" ht="30" x14ac:dyDescent="0.25">
      <c r="B326" s="54" t="s">
        <v>1097</v>
      </c>
      <c r="C326" s="715" t="s">
        <v>528</v>
      </c>
      <c r="D326" s="180"/>
      <c r="E326" s="10"/>
      <c r="F326" s="11" t="s">
        <v>542</v>
      </c>
      <c r="G326" s="813" t="str">
        <f>HYPERLINK("#APApronSubgrade","Code list")</f>
        <v>Code list</v>
      </c>
      <c r="H326" s="108" t="s">
        <v>1098</v>
      </c>
      <c r="I326" s="14"/>
      <c r="J326" s="933"/>
      <c r="K326" s="16"/>
      <c r="L326" s="17"/>
      <c r="M326" s="17"/>
      <c r="N326" s="17"/>
      <c r="O326" s="117" t="s">
        <v>336</v>
      </c>
      <c r="P326" s="879"/>
      <c r="Q326" s="864"/>
      <c r="R326" s="867"/>
    </row>
    <row r="327" spans="2:18" ht="30" x14ac:dyDescent="0.25">
      <c r="B327" s="54" t="s">
        <v>1099</v>
      </c>
      <c r="C327" s="715" t="s">
        <v>545</v>
      </c>
      <c r="D327" s="180"/>
      <c r="E327" s="10"/>
      <c r="F327" s="11" t="s">
        <v>546</v>
      </c>
      <c r="G327" s="813" t="str">
        <f>HYPERLINK("#APApronPress","Code list")</f>
        <v>Code list</v>
      </c>
      <c r="H327" s="176" t="s">
        <v>547</v>
      </c>
      <c r="I327" s="14"/>
      <c r="J327" s="933"/>
      <c r="K327" s="16"/>
      <c r="L327" s="17"/>
      <c r="M327" s="17"/>
      <c r="N327" s="17"/>
      <c r="O327" s="117" t="s">
        <v>336</v>
      </c>
      <c r="P327" s="879"/>
      <c r="Q327" s="864"/>
      <c r="R327" s="867"/>
    </row>
    <row r="328" spans="2:18" ht="30" x14ac:dyDescent="0.25">
      <c r="B328" s="54" t="s">
        <v>1100</v>
      </c>
      <c r="C328" s="721" t="s">
        <v>528</v>
      </c>
      <c r="D328" s="180"/>
      <c r="E328" s="10"/>
      <c r="F328" s="11" t="s">
        <v>549</v>
      </c>
      <c r="G328" s="813" t="str">
        <f>HYPERLINK("#APApronEval","Code list")</f>
        <v>Code list</v>
      </c>
      <c r="H328" s="108" t="s">
        <v>1101</v>
      </c>
      <c r="I328" s="14"/>
      <c r="J328" s="934"/>
      <c r="K328" s="16"/>
      <c r="L328" s="17"/>
      <c r="M328" s="17"/>
      <c r="N328" s="17"/>
      <c r="O328" s="117" t="s">
        <v>336</v>
      </c>
      <c r="P328" s="879"/>
      <c r="Q328" s="864"/>
      <c r="R328" s="867"/>
    </row>
    <row r="329" spans="2:18" ht="45" x14ac:dyDescent="0.25">
      <c r="B329" s="502" t="s">
        <v>1102</v>
      </c>
      <c r="C329" s="691" t="s">
        <v>137</v>
      </c>
      <c r="D329" s="462"/>
      <c r="E329" s="41"/>
      <c r="F329" s="356" t="s">
        <v>552</v>
      </c>
      <c r="G329" s="264" t="s">
        <v>209</v>
      </c>
      <c r="H329" s="856" t="s">
        <v>553</v>
      </c>
      <c r="I329" s="14"/>
      <c r="J329" s="858" t="s">
        <v>554</v>
      </c>
      <c r="K329" s="12"/>
      <c r="L329" s="17"/>
      <c r="M329" s="17" t="s">
        <v>555</v>
      </c>
      <c r="N329" s="17"/>
      <c r="O329" s="117" t="s">
        <v>336</v>
      </c>
      <c r="P329" s="879"/>
      <c r="Q329" s="864"/>
      <c r="R329" s="867"/>
    </row>
    <row r="330" spans="2:18" ht="45" x14ac:dyDescent="0.25">
      <c r="B330" s="502" t="s">
        <v>1103</v>
      </c>
      <c r="C330" s="690" t="s">
        <v>137</v>
      </c>
      <c r="D330" s="462"/>
      <c r="E330" s="41"/>
      <c r="F330" s="356" t="s">
        <v>557</v>
      </c>
      <c r="G330" s="264" t="s">
        <v>209</v>
      </c>
      <c r="H330" s="857"/>
      <c r="I330" s="14"/>
      <c r="J330" s="859"/>
      <c r="K330" s="12"/>
      <c r="L330" s="17"/>
      <c r="M330" s="17" t="s">
        <v>558</v>
      </c>
      <c r="N330" s="17"/>
      <c r="O330" s="117" t="s">
        <v>336</v>
      </c>
      <c r="P330" s="880"/>
      <c r="Q330" s="865"/>
      <c r="R330" s="868"/>
    </row>
    <row r="331" spans="2:18" ht="60" x14ac:dyDescent="0.25">
      <c r="B331" s="121" t="s">
        <v>1104</v>
      </c>
      <c r="C331" s="699"/>
      <c r="D331" s="181"/>
      <c r="E331" s="122" t="s">
        <v>189</v>
      </c>
      <c r="F331" s="249"/>
      <c r="G331" s="123" t="s">
        <v>189</v>
      </c>
      <c r="H331" s="108" t="s">
        <v>1105</v>
      </c>
      <c r="I331" s="105"/>
      <c r="J331" s="447" t="s">
        <v>1106</v>
      </c>
      <c r="K331" s="106"/>
      <c r="L331" s="107"/>
      <c r="M331" s="107"/>
      <c r="N331" s="107"/>
      <c r="O331" s="125" t="s">
        <v>196</v>
      </c>
      <c r="P331" s="126" t="s">
        <v>118</v>
      </c>
      <c r="Q331" s="105" t="s">
        <v>187</v>
      </c>
      <c r="R331" s="127" t="s">
        <v>117</v>
      </c>
    </row>
    <row r="332" spans="2:18" ht="60" x14ac:dyDescent="0.25">
      <c r="B332" s="502" t="s">
        <v>1107</v>
      </c>
      <c r="C332" s="692" t="s">
        <v>137</v>
      </c>
      <c r="D332" s="682"/>
      <c r="E332" s="403" t="s">
        <v>338</v>
      </c>
      <c r="F332" s="404"/>
      <c r="G332" s="770" t="str">
        <f>HYPERLINK("#APApronStatus","Code list")</f>
        <v>Code list</v>
      </c>
      <c r="H332" s="405" t="s">
        <v>1108</v>
      </c>
      <c r="I332" s="129"/>
      <c r="J332" s="448" t="s">
        <v>646</v>
      </c>
      <c r="K332" s="271"/>
      <c r="L332" s="658"/>
      <c r="M332" s="658"/>
      <c r="N332" s="658"/>
      <c r="O332" s="406" t="s">
        <v>196</v>
      </c>
      <c r="P332" s="131" t="s">
        <v>118</v>
      </c>
      <c r="Q332" s="129" t="s">
        <v>187</v>
      </c>
      <c r="R332" s="431" t="s">
        <v>117</v>
      </c>
    </row>
    <row r="333" spans="2:18" x14ac:dyDescent="0.25">
      <c r="B333" s="366" t="s">
        <v>1109</v>
      </c>
      <c r="C333" s="690" t="s">
        <v>137</v>
      </c>
      <c r="D333" s="591"/>
      <c r="E333" s="353" t="s">
        <v>314</v>
      </c>
      <c r="F333" s="357"/>
      <c r="G333" s="164" t="s">
        <v>112</v>
      </c>
      <c r="H333" s="355" t="s">
        <v>1110</v>
      </c>
      <c r="I333" s="138"/>
      <c r="J333" s="362" t="s">
        <v>1111</v>
      </c>
      <c r="K333" s="354"/>
      <c r="L333" s="352"/>
      <c r="M333" s="352"/>
      <c r="N333" s="352"/>
      <c r="O333" s="647" t="s">
        <v>123</v>
      </c>
      <c r="P333" s="100" t="s">
        <v>118</v>
      </c>
      <c r="Q333" s="98"/>
      <c r="R333" s="110" t="s">
        <v>117</v>
      </c>
    </row>
    <row r="334" spans="2:18" ht="24" customHeight="1" x14ac:dyDescent="0.25">
      <c r="B334" s="79" t="s">
        <v>1112</v>
      </c>
      <c r="C334" s="491"/>
      <c r="D334" s="461" t="s">
        <v>1113</v>
      </c>
      <c r="E334" s="80" t="s">
        <v>239</v>
      </c>
      <c r="F334" s="103" t="s">
        <v>239</v>
      </c>
      <c r="G334" s="102" t="s">
        <v>239</v>
      </c>
      <c r="H334" s="52" t="s">
        <v>1114</v>
      </c>
      <c r="I334" s="83" t="s">
        <v>239</v>
      </c>
      <c r="J334" s="89" t="s">
        <v>239</v>
      </c>
      <c r="K334" s="82" t="s">
        <v>239</v>
      </c>
      <c r="L334" s="86" t="s">
        <v>239</v>
      </c>
      <c r="M334" s="86" t="s">
        <v>239</v>
      </c>
      <c r="N334" s="86" t="s">
        <v>239</v>
      </c>
      <c r="O334" s="251"/>
      <c r="P334" s="88"/>
      <c r="Q334" s="83"/>
      <c r="R334" s="89"/>
    </row>
    <row r="335" spans="2:18" ht="45" x14ac:dyDescent="0.25">
      <c r="B335" s="54" t="s">
        <v>1115</v>
      </c>
      <c r="C335" s="695"/>
      <c r="D335" s="180"/>
      <c r="E335" s="10" t="s">
        <v>108</v>
      </c>
      <c r="F335" s="20"/>
      <c r="G335" s="133" t="s">
        <v>112</v>
      </c>
      <c r="H335" s="108" t="s">
        <v>1116</v>
      </c>
      <c r="I335" s="14"/>
      <c r="J335" s="101" t="s">
        <v>1117</v>
      </c>
      <c r="K335" s="12"/>
      <c r="L335" s="17"/>
      <c r="M335" s="17"/>
      <c r="N335" s="17"/>
      <c r="O335" s="252" t="s">
        <v>336</v>
      </c>
      <c r="P335" s="19" t="s">
        <v>118</v>
      </c>
      <c r="Q335" s="14" t="s">
        <v>187</v>
      </c>
      <c r="R335" s="55" t="s">
        <v>117</v>
      </c>
    </row>
    <row r="336" spans="2:18" ht="45" x14ac:dyDescent="0.25">
      <c r="B336" s="54" t="s">
        <v>1118</v>
      </c>
      <c r="C336" s="695"/>
      <c r="D336" s="180"/>
      <c r="E336" s="10" t="s">
        <v>567</v>
      </c>
      <c r="F336" s="20"/>
      <c r="G336" s="133" t="s">
        <v>257</v>
      </c>
      <c r="H336" s="108" t="s">
        <v>1119</v>
      </c>
      <c r="I336" s="14"/>
      <c r="J336" s="101" t="s">
        <v>1120</v>
      </c>
      <c r="K336" s="12" t="s">
        <v>192</v>
      </c>
      <c r="L336" s="17" t="s">
        <v>504</v>
      </c>
      <c r="M336" s="17" t="s">
        <v>194</v>
      </c>
      <c r="N336" s="17" t="s">
        <v>195</v>
      </c>
      <c r="O336" s="252" t="s">
        <v>196</v>
      </c>
      <c r="P336" s="19" t="s">
        <v>118</v>
      </c>
      <c r="Q336" s="14" t="s">
        <v>187</v>
      </c>
      <c r="R336" s="55" t="s">
        <v>117</v>
      </c>
    </row>
    <row r="337" spans="2:18" ht="60" x14ac:dyDescent="0.25">
      <c r="B337" s="54" t="s">
        <v>1121</v>
      </c>
      <c r="C337" s="695"/>
      <c r="D337" s="180"/>
      <c r="E337" s="10" t="s">
        <v>421</v>
      </c>
      <c r="F337" s="20"/>
      <c r="G337" s="133" t="s">
        <v>324</v>
      </c>
      <c r="H337" s="108" t="s">
        <v>1122</v>
      </c>
      <c r="I337" s="14"/>
      <c r="J337" s="446" t="s">
        <v>1123</v>
      </c>
      <c r="K337" s="12"/>
      <c r="L337" s="17"/>
      <c r="M337" s="17"/>
      <c r="N337" s="17"/>
      <c r="O337" s="253" t="s">
        <v>196</v>
      </c>
      <c r="P337" s="19" t="s">
        <v>118</v>
      </c>
      <c r="Q337" s="14" t="s">
        <v>187</v>
      </c>
      <c r="R337" s="55" t="s">
        <v>117</v>
      </c>
    </row>
    <row r="338" spans="2:18" x14ac:dyDescent="0.25">
      <c r="B338" s="258" t="s">
        <v>1124</v>
      </c>
      <c r="C338" s="719" t="s">
        <v>528</v>
      </c>
      <c r="D338" s="198"/>
      <c r="E338" s="243" t="s">
        <v>1125</v>
      </c>
      <c r="F338" s="268"/>
      <c r="G338" s="262" t="s">
        <v>636</v>
      </c>
      <c r="H338" s="196" t="s">
        <v>1126</v>
      </c>
      <c r="I338" s="14"/>
      <c r="J338" s="263" t="s">
        <v>128</v>
      </c>
      <c r="K338" s="123"/>
      <c r="L338" s="107"/>
      <c r="M338" s="107"/>
      <c r="N338" s="107"/>
      <c r="O338" s="229" t="s">
        <v>128</v>
      </c>
      <c r="P338" s="187" t="s">
        <v>128</v>
      </c>
      <c r="Q338" s="188"/>
      <c r="R338" s="182"/>
    </row>
    <row r="339" spans="2:18" ht="30" x14ac:dyDescent="0.25">
      <c r="B339" s="54" t="s">
        <v>1127</v>
      </c>
      <c r="C339" s="721" t="s">
        <v>528</v>
      </c>
      <c r="D339" s="180"/>
      <c r="E339" s="10" t="s">
        <v>529</v>
      </c>
      <c r="F339" s="20"/>
      <c r="G339" s="809" t="str">
        <f>HYPERLINK("#APTaxiSurf","Code list")</f>
        <v>Code list</v>
      </c>
      <c r="H339" s="108" t="s">
        <v>1128</v>
      </c>
      <c r="I339" s="14"/>
      <c r="J339" s="930" t="s">
        <v>1129</v>
      </c>
      <c r="K339" s="12"/>
      <c r="L339" s="17"/>
      <c r="M339" s="17"/>
      <c r="N339" s="17"/>
      <c r="O339" s="252" t="s">
        <v>336</v>
      </c>
      <c r="P339" s="19" t="s">
        <v>118</v>
      </c>
      <c r="Q339" s="14" t="s">
        <v>187</v>
      </c>
      <c r="R339" s="55" t="s">
        <v>117</v>
      </c>
    </row>
    <row r="340" spans="2:18" x14ac:dyDescent="0.25">
      <c r="B340" s="54" t="s">
        <v>1130</v>
      </c>
      <c r="C340" s="695"/>
      <c r="D340" s="180"/>
      <c r="E340" s="10" t="s">
        <v>533</v>
      </c>
      <c r="F340" s="20"/>
      <c r="G340" s="133"/>
      <c r="H340" s="10"/>
      <c r="I340" s="14"/>
      <c r="J340" s="867"/>
      <c r="K340" s="12"/>
      <c r="L340" s="17"/>
      <c r="M340" s="17"/>
      <c r="N340" s="17"/>
      <c r="O340" s="253"/>
      <c r="P340" s="860" t="s">
        <v>118</v>
      </c>
      <c r="Q340" s="863" t="s">
        <v>187</v>
      </c>
      <c r="R340" s="866" t="s">
        <v>117</v>
      </c>
    </row>
    <row r="341" spans="2:18" ht="30" x14ac:dyDescent="0.25">
      <c r="B341" s="54" t="s">
        <v>1131</v>
      </c>
      <c r="C341" s="715" t="s">
        <v>1094</v>
      </c>
      <c r="D341" s="180"/>
      <c r="E341" s="10"/>
      <c r="F341" s="20" t="s">
        <v>536</v>
      </c>
      <c r="G341" s="264" t="s">
        <v>209</v>
      </c>
      <c r="H341" s="176" t="s">
        <v>1132</v>
      </c>
      <c r="I341" s="14"/>
      <c r="J341" s="867"/>
      <c r="K341" s="12"/>
      <c r="L341" s="17"/>
      <c r="M341" s="17"/>
      <c r="N341" s="17"/>
      <c r="O341" s="252" t="s">
        <v>336</v>
      </c>
      <c r="P341" s="861"/>
      <c r="Q341" s="864"/>
      <c r="R341" s="867"/>
    </row>
    <row r="342" spans="2:18" ht="30" x14ac:dyDescent="0.25">
      <c r="B342" s="54" t="s">
        <v>1133</v>
      </c>
      <c r="C342" s="715" t="s">
        <v>528</v>
      </c>
      <c r="D342" s="180"/>
      <c r="E342" s="10"/>
      <c r="F342" s="20" t="s">
        <v>539</v>
      </c>
      <c r="G342" s="809" t="str">
        <f>HYPERLINK("#APTaxiPav","Code list")</f>
        <v>Code list</v>
      </c>
      <c r="H342" s="108" t="s">
        <v>540</v>
      </c>
      <c r="I342" s="14"/>
      <c r="J342" s="867"/>
      <c r="K342" s="12"/>
      <c r="L342" s="17"/>
      <c r="M342" s="17"/>
      <c r="N342" s="17"/>
      <c r="O342" s="252" t="s">
        <v>336</v>
      </c>
      <c r="P342" s="861"/>
      <c r="Q342" s="864"/>
      <c r="R342" s="867"/>
    </row>
    <row r="343" spans="2:18" ht="30" x14ac:dyDescent="0.25">
      <c r="B343" s="54" t="s">
        <v>1134</v>
      </c>
      <c r="C343" s="715" t="s">
        <v>528</v>
      </c>
      <c r="D343" s="180"/>
      <c r="E343" s="10"/>
      <c r="F343" s="20" t="s">
        <v>542</v>
      </c>
      <c r="G343" s="809" t="str">
        <f>HYPERLINK("#APTaxiSubgrade","Code list")</f>
        <v>Code list</v>
      </c>
      <c r="H343" s="108" t="s">
        <v>1135</v>
      </c>
      <c r="I343" s="14"/>
      <c r="J343" s="867"/>
      <c r="K343" s="12"/>
      <c r="L343" s="17"/>
      <c r="M343" s="17"/>
      <c r="N343" s="17"/>
      <c r="O343" s="252" t="s">
        <v>336</v>
      </c>
      <c r="P343" s="861"/>
      <c r="Q343" s="864"/>
      <c r="R343" s="867"/>
    </row>
    <row r="344" spans="2:18" ht="30" x14ac:dyDescent="0.25">
      <c r="B344" s="54" t="s">
        <v>1136</v>
      </c>
      <c r="C344" s="715" t="s">
        <v>545</v>
      </c>
      <c r="D344" s="180"/>
      <c r="E344" s="10"/>
      <c r="F344" s="20" t="s">
        <v>546</v>
      </c>
      <c r="G344" s="809" t="str">
        <f>HYPERLINK("#APTaxiPress","Code list")</f>
        <v>Code list</v>
      </c>
      <c r="H344" s="176" t="s">
        <v>547</v>
      </c>
      <c r="I344" s="14"/>
      <c r="J344" s="867"/>
      <c r="K344" s="12"/>
      <c r="L344" s="17"/>
      <c r="M344" s="17"/>
      <c r="N344" s="17"/>
      <c r="O344" s="252" t="s">
        <v>336</v>
      </c>
      <c r="P344" s="861"/>
      <c r="Q344" s="864"/>
      <c r="R344" s="867"/>
    </row>
    <row r="345" spans="2:18" ht="30" x14ac:dyDescent="0.25">
      <c r="B345" s="54" t="s">
        <v>1137</v>
      </c>
      <c r="C345" s="721" t="s">
        <v>528</v>
      </c>
      <c r="D345" s="180"/>
      <c r="E345" s="10"/>
      <c r="F345" s="20" t="s">
        <v>549</v>
      </c>
      <c r="G345" s="809" t="str">
        <f>HYPERLINK("#APTaxiEval","Code list")</f>
        <v>Code list</v>
      </c>
      <c r="H345" s="108" t="s">
        <v>1138</v>
      </c>
      <c r="I345" s="14"/>
      <c r="J345" s="868"/>
      <c r="K345" s="12"/>
      <c r="L345" s="17"/>
      <c r="M345" s="17"/>
      <c r="N345" s="17"/>
      <c r="O345" s="252" t="s">
        <v>336</v>
      </c>
      <c r="P345" s="861"/>
      <c r="Q345" s="864"/>
      <c r="R345" s="867"/>
    </row>
    <row r="346" spans="2:18" ht="45" x14ac:dyDescent="0.25">
      <c r="B346" s="476" t="s">
        <v>1139</v>
      </c>
      <c r="C346" s="691" t="s">
        <v>137</v>
      </c>
      <c r="D346" s="180"/>
      <c r="E346" s="10"/>
      <c r="F346" s="356" t="s">
        <v>552</v>
      </c>
      <c r="G346" s="264" t="s">
        <v>209</v>
      </c>
      <c r="H346" s="856" t="s">
        <v>553</v>
      </c>
      <c r="I346" s="14"/>
      <c r="J346" s="858" t="s">
        <v>554</v>
      </c>
      <c r="K346" s="12"/>
      <c r="L346" s="17"/>
      <c r="M346" s="17" t="s">
        <v>555</v>
      </c>
      <c r="N346" s="17"/>
      <c r="O346" s="117" t="s">
        <v>336</v>
      </c>
      <c r="P346" s="861"/>
      <c r="Q346" s="864"/>
      <c r="R346" s="867"/>
    </row>
    <row r="347" spans="2:18" ht="45" x14ac:dyDescent="0.25">
      <c r="B347" s="476" t="s">
        <v>1140</v>
      </c>
      <c r="C347" s="690" t="s">
        <v>137</v>
      </c>
      <c r="D347" s="180"/>
      <c r="E347" s="10"/>
      <c r="F347" s="356" t="s">
        <v>557</v>
      </c>
      <c r="G347" s="264" t="s">
        <v>209</v>
      </c>
      <c r="H347" s="857"/>
      <c r="I347" s="14"/>
      <c r="J347" s="859"/>
      <c r="K347" s="12"/>
      <c r="L347" s="17"/>
      <c r="M347" s="17" t="s">
        <v>558</v>
      </c>
      <c r="N347" s="17"/>
      <c r="O347" s="117" t="s">
        <v>336</v>
      </c>
      <c r="P347" s="862"/>
      <c r="Q347" s="865"/>
      <c r="R347" s="868"/>
    </row>
    <row r="348" spans="2:18" ht="60" x14ac:dyDescent="0.25">
      <c r="B348" s="54" t="s">
        <v>1141</v>
      </c>
      <c r="C348" s="695"/>
      <c r="D348" s="180"/>
      <c r="E348" s="10" t="s">
        <v>1142</v>
      </c>
      <c r="F348" s="20"/>
      <c r="G348" s="133" t="s">
        <v>112</v>
      </c>
      <c r="H348" s="108" t="s">
        <v>1087</v>
      </c>
      <c r="I348" s="14"/>
      <c r="J348" s="101" t="s">
        <v>1143</v>
      </c>
      <c r="K348" s="12"/>
      <c r="L348" s="17"/>
      <c r="M348" s="17"/>
      <c r="N348" s="17"/>
      <c r="O348" s="252" t="s">
        <v>336</v>
      </c>
      <c r="P348" s="19" t="s">
        <v>118</v>
      </c>
      <c r="Q348" s="14" t="s">
        <v>187</v>
      </c>
      <c r="R348" s="55" t="s">
        <v>117</v>
      </c>
    </row>
    <row r="349" spans="2:18" ht="15" customHeight="1" x14ac:dyDescent="0.25">
      <c r="B349" s="111" t="s">
        <v>1144</v>
      </c>
      <c r="C349" s="701"/>
      <c r="D349" s="198"/>
      <c r="E349" s="243" t="s">
        <v>1145</v>
      </c>
      <c r="F349" s="268"/>
      <c r="G349" s="265" t="s">
        <v>636</v>
      </c>
      <c r="H349" s="196" t="s">
        <v>640</v>
      </c>
      <c r="I349" s="14"/>
      <c r="J349" s="57" t="s">
        <v>128</v>
      </c>
      <c r="K349" s="22"/>
      <c r="L349" s="25"/>
      <c r="M349" s="25"/>
      <c r="N349" s="25"/>
      <c r="O349" s="254" t="s">
        <v>128</v>
      </c>
      <c r="P349" s="27" t="s">
        <v>128</v>
      </c>
      <c r="Q349" s="24"/>
      <c r="R349" s="57"/>
    </row>
    <row r="350" spans="2:18" ht="45" customHeight="1" x14ac:dyDescent="0.25">
      <c r="B350" s="262" t="s">
        <v>1146</v>
      </c>
      <c r="C350" s="815" t="s">
        <v>1147</v>
      </c>
      <c r="D350" s="198"/>
      <c r="E350" s="230" t="s">
        <v>1148</v>
      </c>
      <c r="F350" s="268"/>
      <c r="G350" s="265"/>
      <c r="H350" s="725"/>
      <c r="I350" s="14"/>
      <c r="J350" s="57"/>
      <c r="K350" s="22"/>
      <c r="L350" s="25"/>
      <c r="M350" s="25"/>
      <c r="N350" s="25"/>
      <c r="O350" s="254"/>
      <c r="P350" s="27"/>
      <c r="Q350" s="24"/>
      <c r="R350" s="57"/>
    </row>
    <row r="351" spans="2:18" ht="24" x14ac:dyDescent="0.25">
      <c r="B351" s="262" t="s">
        <v>1149</v>
      </c>
      <c r="C351" s="710" t="s">
        <v>125</v>
      </c>
      <c r="D351" s="601"/>
      <c r="E351" s="313"/>
      <c r="F351" s="599" t="s">
        <v>240</v>
      </c>
      <c r="G351" s="600" t="s">
        <v>241</v>
      </c>
      <c r="H351" s="410" t="s">
        <v>1150</v>
      </c>
      <c r="I351" s="14"/>
      <c r="J351" s="57" t="s">
        <v>128</v>
      </c>
      <c r="K351" s="22"/>
      <c r="L351" s="25"/>
      <c r="M351" s="25"/>
      <c r="N351" s="25"/>
      <c r="O351" s="254" t="s">
        <v>128</v>
      </c>
      <c r="P351" s="27" t="s">
        <v>128</v>
      </c>
      <c r="Q351" s="24"/>
      <c r="R351" s="57"/>
    </row>
    <row r="352" spans="2:18" x14ac:dyDescent="0.25">
      <c r="B352" s="54" t="s">
        <v>1151</v>
      </c>
      <c r="C352" s="695"/>
      <c r="D352" s="180"/>
      <c r="E352" s="10" t="s">
        <v>497</v>
      </c>
      <c r="F352" s="20"/>
      <c r="G352" s="133"/>
      <c r="H352" s="108"/>
      <c r="I352" s="14"/>
      <c r="J352" s="55"/>
      <c r="K352" s="12"/>
      <c r="L352" s="17"/>
      <c r="M352" s="17"/>
      <c r="N352" s="17"/>
      <c r="O352" s="253"/>
      <c r="P352" s="869" t="s">
        <v>118</v>
      </c>
      <c r="Q352" s="863" t="s">
        <v>187</v>
      </c>
      <c r="R352" s="866" t="s">
        <v>117</v>
      </c>
    </row>
    <row r="353" spans="2:18" ht="60" x14ac:dyDescent="0.25">
      <c r="B353" s="54" t="s">
        <v>1152</v>
      </c>
      <c r="C353" s="695"/>
      <c r="D353" s="180"/>
      <c r="E353" s="10"/>
      <c r="F353" s="20" t="s">
        <v>240</v>
      </c>
      <c r="G353" s="133" t="s">
        <v>241</v>
      </c>
      <c r="H353" s="108" t="s">
        <v>1153</v>
      </c>
      <c r="I353" s="14"/>
      <c r="J353" s="446" t="s">
        <v>1154</v>
      </c>
      <c r="K353" s="12" t="s">
        <v>192</v>
      </c>
      <c r="L353" s="17" t="s">
        <v>193</v>
      </c>
      <c r="M353" s="17" t="s">
        <v>680</v>
      </c>
      <c r="N353" s="17" t="s">
        <v>195</v>
      </c>
      <c r="O353" s="253" t="s">
        <v>196</v>
      </c>
      <c r="P353" s="870"/>
      <c r="Q353" s="864"/>
      <c r="R353" s="867"/>
    </row>
    <row r="354" spans="2:18" x14ac:dyDescent="0.25">
      <c r="B354" s="54" t="s">
        <v>1155</v>
      </c>
      <c r="C354" s="695"/>
      <c r="D354" s="180"/>
      <c r="E354" s="10"/>
      <c r="F354" s="20" t="s">
        <v>189</v>
      </c>
      <c r="G354" s="133" t="s">
        <v>189</v>
      </c>
      <c r="H354" s="108" t="s">
        <v>1156</v>
      </c>
      <c r="I354" s="14"/>
      <c r="J354" s="55" t="s">
        <v>122</v>
      </c>
      <c r="K354" s="12" t="s">
        <v>192</v>
      </c>
      <c r="L354" s="17" t="s">
        <v>504</v>
      </c>
      <c r="M354" s="459" t="s">
        <v>194</v>
      </c>
      <c r="N354" s="17" t="s">
        <v>195</v>
      </c>
      <c r="O354" s="253" t="s">
        <v>196</v>
      </c>
      <c r="P354" s="874"/>
      <c r="Q354" s="865"/>
      <c r="R354" s="868"/>
    </row>
    <row r="355" spans="2:18" ht="36" x14ac:dyDescent="0.25">
      <c r="B355" s="258" t="s">
        <v>1157</v>
      </c>
      <c r="C355" s="701"/>
      <c r="D355" s="198"/>
      <c r="E355" s="243" t="s">
        <v>572</v>
      </c>
      <c r="F355" s="268"/>
      <c r="G355" s="265"/>
      <c r="H355" s="196" t="s">
        <v>1158</v>
      </c>
      <c r="I355" s="14"/>
      <c r="J355" s="55"/>
      <c r="K355" s="12"/>
      <c r="L355" s="17"/>
      <c r="M355" s="17"/>
      <c r="N355" s="17"/>
      <c r="O355" s="253"/>
      <c r="P355" s="19"/>
      <c r="Q355" s="14"/>
      <c r="R355" s="55"/>
    </row>
    <row r="356" spans="2:18" x14ac:dyDescent="0.25">
      <c r="B356" s="258" t="s">
        <v>1159</v>
      </c>
      <c r="C356" s="701"/>
      <c r="D356" s="198"/>
      <c r="E356" s="243"/>
      <c r="F356" s="268" t="s">
        <v>421</v>
      </c>
      <c r="G356" s="265" t="s">
        <v>324</v>
      </c>
      <c r="H356" s="196" t="s">
        <v>1160</v>
      </c>
      <c r="I356" s="14"/>
      <c r="J356" s="57" t="s">
        <v>128</v>
      </c>
      <c r="K356" s="12"/>
      <c r="L356" s="17"/>
      <c r="M356" s="17"/>
      <c r="N356" s="17"/>
      <c r="O356" s="254" t="s">
        <v>128</v>
      </c>
      <c r="P356" s="27" t="s">
        <v>128</v>
      </c>
      <c r="Q356" s="24"/>
      <c r="R356" s="57"/>
    </row>
    <row r="357" spans="2:18" x14ac:dyDescent="0.25">
      <c r="B357" s="258" t="s">
        <v>1161</v>
      </c>
      <c r="C357" s="719" t="s">
        <v>528</v>
      </c>
      <c r="D357" s="198"/>
      <c r="E357" s="243"/>
      <c r="F357" s="268" t="s">
        <v>529</v>
      </c>
      <c r="G357" s="771" t="str">
        <f>HYPERLINK("#APTaxiShouSurf","Code list")</f>
        <v>Code list</v>
      </c>
      <c r="H357" s="196" t="s">
        <v>1162</v>
      </c>
      <c r="I357" s="14"/>
      <c r="J357" s="57" t="s">
        <v>128</v>
      </c>
      <c r="K357" s="12"/>
      <c r="L357" s="17"/>
      <c r="M357" s="17"/>
      <c r="N357" s="17"/>
      <c r="O357" s="254" t="s">
        <v>128</v>
      </c>
      <c r="P357" s="27" t="s">
        <v>128</v>
      </c>
      <c r="Q357" s="24"/>
      <c r="R357" s="57"/>
    </row>
    <row r="358" spans="2:18" x14ac:dyDescent="0.25">
      <c r="B358" s="258" t="s">
        <v>1163</v>
      </c>
      <c r="C358" s="701"/>
      <c r="D358" s="198"/>
      <c r="E358" s="243"/>
      <c r="F358" s="268" t="s">
        <v>567</v>
      </c>
      <c r="G358" s="265" t="s">
        <v>257</v>
      </c>
      <c r="H358" s="196" t="s">
        <v>1164</v>
      </c>
      <c r="I358" s="14"/>
      <c r="J358" s="57" t="s">
        <v>128</v>
      </c>
      <c r="K358" s="271" t="s">
        <v>192</v>
      </c>
      <c r="L358" s="228" t="s">
        <v>504</v>
      </c>
      <c r="M358" s="488" t="s">
        <v>511</v>
      </c>
      <c r="N358" s="228" t="s">
        <v>195</v>
      </c>
      <c r="O358" s="254" t="s">
        <v>128</v>
      </c>
      <c r="P358" s="27" t="s">
        <v>128</v>
      </c>
      <c r="Q358" s="24"/>
      <c r="R358" s="57"/>
    </row>
    <row r="359" spans="2:18" x14ac:dyDescent="0.25">
      <c r="B359" s="54" t="s">
        <v>1165</v>
      </c>
      <c r="C359" s="695"/>
      <c r="D359" s="180"/>
      <c r="E359" s="10" t="s">
        <v>1166</v>
      </c>
      <c r="F359" s="20"/>
      <c r="G359" s="133"/>
      <c r="H359" s="10"/>
      <c r="I359" s="14"/>
      <c r="J359" s="55"/>
      <c r="K359" s="12"/>
      <c r="L359" s="17"/>
      <c r="M359" s="17"/>
      <c r="N359" s="17"/>
      <c r="O359" s="253"/>
      <c r="P359" s="19"/>
      <c r="Q359" s="14"/>
      <c r="R359" s="55"/>
    </row>
    <row r="360" spans="2:18" x14ac:dyDescent="0.25">
      <c r="B360" s="54" t="s">
        <v>1167</v>
      </c>
      <c r="C360" s="695"/>
      <c r="D360" s="180"/>
      <c r="E360" s="10"/>
      <c r="F360" s="20" t="s">
        <v>421</v>
      </c>
      <c r="G360" s="133" t="s">
        <v>517</v>
      </c>
      <c r="H360" s="108" t="s">
        <v>1168</v>
      </c>
      <c r="I360" s="14"/>
      <c r="J360" s="935" t="s">
        <v>1169</v>
      </c>
      <c r="K360" s="12" t="s">
        <v>192</v>
      </c>
      <c r="L360" s="17" t="s">
        <v>193</v>
      </c>
      <c r="M360" s="17" t="s">
        <v>680</v>
      </c>
      <c r="N360" s="17" t="s">
        <v>195</v>
      </c>
      <c r="O360" s="253" t="s">
        <v>196</v>
      </c>
      <c r="P360" s="19" t="s">
        <v>118</v>
      </c>
      <c r="Q360" s="14" t="s">
        <v>187</v>
      </c>
      <c r="R360" s="55" t="s">
        <v>117</v>
      </c>
    </row>
    <row r="361" spans="2:18" x14ac:dyDescent="0.25">
      <c r="B361" s="54" t="s">
        <v>1170</v>
      </c>
      <c r="C361" s="721" t="s">
        <v>528</v>
      </c>
      <c r="D361" s="198"/>
      <c r="E361" s="243"/>
      <c r="F361" s="20" t="s">
        <v>520</v>
      </c>
      <c r="G361" s="809" t="str">
        <f>HYPERLINK("#APTaxiGuidCol","Code list")</f>
        <v>Code list</v>
      </c>
      <c r="H361" s="108" t="s">
        <v>1171</v>
      </c>
      <c r="I361" s="14"/>
      <c r="J361" s="936"/>
      <c r="K361" s="22"/>
      <c r="L361" s="25"/>
      <c r="M361" s="25"/>
      <c r="N361" s="25"/>
      <c r="O361" s="252" t="s">
        <v>196</v>
      </c>
      <c r="P361" s="19" t="s">
        <v>118</v>
      </c>
      <c r="Q361" s="14" t="s">
        <v>187</v>
      </c>
      <c r="R361" s="55" t="s">
        <v>117</v>
      </c>
    </row>
    <row r="362" spans="2:18" x14ac:dyDescent="0.25">
      <c r="B362" s="54" t="s">
        <v>1172</v>
      </c>
      <c r="C362" s="721" t="s">
        <v>528</v>
      </c>
      <c r="D362" s="198"/>
      <c r="E362" s="243"/>
      <c r="F362" s="20" t="s">
        <v>523</v>
      </c>
      <c r="G362" s="809" t="str">
        <f>HYPERLINK("#APTaxiGuidStyle","Code list")</f>
        <v>Code list</v>
      </c>
      <c r="H362" s="108" t="s">
        <v>1173</v>
      </c>
      <c r="I362" s="14"/>
      <c r="J362" s="937"/>
      <c r="K362" s="22"/>
      <c r="L362" s="25"/>
      <c r="M362" s="25"/>
      <c r="N362" s="25"/>
      <c r="O362" s="252" t="s">
        <v>196</v>
      </c>
      <c r="P362" s="19" t="s">
        <v>118</v>
      </c>
      <c r="Q362" s="14" t="s">
        <v>187</v>
      </c>
      <c r="R362" s="55" t="s">
        <v>117</v>
      </c>
    </row>
    <row r="363" spans="2:18" ht="30" x14ac:dyDescent="0.25">
      <c r="B363" s="54" t="s">
        <v>1174</v>
      </c>
      <c r="C363" s="688"/>
      <c r="D363" s="198"/>
      <c r="E363" s="243"/>
      <c r="F363" s="20" t="s">
        <v>1175</v>
      </c>
      <c r="G363" s="133" t="s">
        <v>209</v>
      </c>
      <c r="H363" s="108" t="s">
        <v>1175</v>
      </c>
      <c r="I363" s="14"/>
      <c r="J363" s="449" t="s">
        <v>1176</v>
      </c>
      <c r="K363" s="22"/>
      <c r="L363" s="25"/>
      <c r="M363" s="25"/>
      <c r="N363" s="25"/>
      <c r="O363" s="252" t="s">
        <v>196</v>
      </c>
      <c r="P363" s="19" t="s">
        <v>118</v>
      </c>
      <c r="Q363" s="14" t="s">
        <v>187</v>
      </c>
      <c r="R363" s="55" t="s">
        <v>117</v>
      </c>
    </row>
    <row r="364" spans="2:18" x14ac:dyDescent="0.25">
      <c r="B364" s="258" t="s">
        <v>1177</v>
      </c>
      <c r="C364" s="701"/>
      <c r="D364" s="198"/>
      <c r="E364" s="243"/>
      <c r="F364" s="268" t="s">
        <v>1178</v>
      </c>
      <c r="G364" s="265" t="s">
        <v>209</v>
      </c>
      <c r="H364" s="196" t="s">
        <v>1178</v>
      </c>
      <c r="I364" s="14"/>
      <c r="J364" s="451" t="s">
        <v>128</v>
      </c>
      <c r="K364" s="22"/>
      <c r="L364" s="25"/>
      <c r="M364" s="25"/>
      <c r="N364" s="25"/>
      <c r="O364" s="254" t="s">
        <v>128</v>
      </c>
      <c r="P364" s="27" t="s">
        <v>128</v>
      </c>
      <c r="Q364" s="24"/>
      <c r="R364" s="57"/>
    </row>
    <row r="365" spans="2:18" ht="30" x14ac:dyDescent="0.25">
      <c r="B365" s="54" t="s">
        <v>1179</v>
      </c>
      <c r="C365" s="721" t="s">
        <v>528</v>
      </c>
      <c r="D365" s="180"/>
      <c r="E365" s="10"/>
      <c r="F365" s="20" t="s">
        <v>253</v>
      </c>
      <c r="G365" s="809" t="str">
        <f>HYPERLINK("#APTaxiGuidDir","Code list")</f>
        <v>Code list</v>
      </c>
      <c r="H365" s="108" t="s">
        <v>1180</v>
      </c>
      <c r="I365" s="14"/>
      <c r="J365" s="450" t="s">
        <v>1176</v>
      </c>
      <c r="K365" s="12"/>
      <c r="L365" s="17"/>
      <c r="M365" s="17"/>
      <c r="N365" s="17"/>
      <c r="O365" s="252" t="s">
        <v>336</v>
      </c>
      <c r="P365" s="19" t="s">
        <v>118</v>
      </c>
      <c r="Q365" s="14" t="s">
        <v>187</v>
      </c>
      <c r="R365" s="55" t="s">
        <v>117</v>
      </c>
    </row>
    <row r="366" spans="2:18" x14ac:dyDescent="0.25">
      <c r="B366" s="476" t="s">
        <v>1181</v>
      </c>
      <c r="C366" s="706" t="s">
        <v>137</v>
      </c>
      <c r="D366" s="180"/>
      <c r="E366" s="10"/>
      <c r="F366" s="269" t="s">
        <v>314</v>
      </c>
      <c r="G366" s="264" t="s">
        <v>112</v>
      </c>
      <c r="H366" s="259" t="s">
        <v>1182</v>
      </c>
      <c r="I366" s="14"/>
      <c r="J366" s="266" t="s">
        <v>1183</v>
      </c>
      <c r="K366" s="12"/>
      <c r="L366" s="17"/>
      <c r="M366" s="17"/>
      <c r="N366" s="17"/>
      <c r="O366" s="252" t="s">
        <v>123</v>
      </c>
      <c r="P366" s="19" t="s">
        <v>118</v>
      </c>
      <c r="Q366" s="14"/>
      <c r="R366" s="55" t="s">
        <v>117</v>
      </c>
    </row>
    <row r="367" spans="2:18" ht="30" customHeight="1" x14ac:dyDescent="0.25">
      <c r="B367" s="258" t="s">
        <v>1184</v>
      </c>
      <c r="C367" s="701"/>
      <c r="D367" s="198"/>
      <c r="E367" s="243" t="s">
        <v>1185</v>
      </c>
      <c r="F367" s="268"/>
      <c r="G367" s="265" t="s">
        <v>517</v>
      </c>
      <c r="H367" s="196" t="s">
        <v>1186</v>
      </c>
      <c r="I367" s="14"/>
      <c r="J367" s="57" t="s">
        <v>128</v>
      </c>
      <c r="K367" s="271" t="s">
        <v>192</v>
      </c>
      <c r="L367" s="228" t="s">
        <v>193</v>
      </c>
      <c r="M367" s="488" t="s">
        <v>680</v>
      </c>
      <c r="N367" s="228" t="s">
        <v>195</v>
      </c>
      <c r="O367" s="254" t="s">
        <v>128</v>
      </c>
      <c r="P367" s="27" t="s">
        <v>128</v>
      </c>
      <c r="Q367" s="24"/>
      <c r="R367" s="57"/>
    </row>
    <row r="368" spans="2:18" x14ac:dyDescent="0.25">
      <c r="B368" s="54" t="s">
        <v>1187</v>
      </c>
      <c r="C368" s="695"/>
      <c r="D368" s="180"/>
      <c r="E368" s="10" t="s">
        <v>1188</v>
      </c>
      <c r="F368" s="20"/>
      <c r="G368" s="133"/>
      <c r="H368" s="10"/>
      <c r="I368" s="14"/>
      <c r="J368" s="55"/>
      <c r="K368" s="12"/>
      <c r="L368" s="17"/>
      <c r="M368" s="17"/>
      <c r="N368" s="17"/>
      <c r="O368" s="253"/>
      <c r="P368" s="869" t="s">
        <v>118</v>
      </c>
      <c r="Q368" s="863"/>
      <c r="R368" s="866" t="s">
        <v>117</v>
      </c>
    </row>
    <row r="369" spans="2:18" x14ac:dyDescent="0.25">
      <c r="B369" s="54" t="s">
        <v>1189</v>
      </c>
      <c r="C369" s="695"/>
      <c r="D369" s="180"/>
      <c r="E369" s="10"/>
      <c r="F369" s="20" t="s">
        <v>21</v>
      </c>
      <c r="G369" s="133" t="s">
        <v>112</v>
      </c>
      <c r="H369" s="108" t="s">
        <v>1190</v>
      </c>
      <c r="I369" s="14"/>
      <c r="J369" s="55" t="s">
        <v>596</v>
      </c>
      <c r="K369" s="12"/>
      <c r="L369" s="17"/>
      <c r="M369" s="17"/>
      <c r="N369" s="17"/>
      <c r="O369" s="253" t="s">
        <v>123</v>
      </c>
      <c r="P369" s="874"/>
      <c r="Q369" s="865"/>
      <c r="R369" s="868"/>
    </row>
    <row r="370" spans="2:18" x14ac:dyDescent="0.25">
      <c r="B370" s="54" t="s">
        <v>1191</v>
      </c>
      <c r="C370" s="695"/>
      <c r="D370" s="180"/>
      <c r="E370" s="10" t="s">
        <v>1192</v>
      </c>
      <c r="F370" s="20"/>
      <c r="G370" s="133"/>
      <c r="H370" s="10"/>
      <c r="I370" s="14"/>
      <c r="J370" s="55"/>
      <c r="K370" s="12"/>
      <c r="L370" s="17"/>
      <c r="M370" s="17"/>
      <c r="N370" s="17"/>
      <c r="O370" s="253"/>
      <c r="P370" s="19"/>
      <c r="Q370" s="14"/>
      <c r="R370" s="55"/>
    </row>
    <row r="371" spans="2:18" x14ac:dyDescent="0.25">
      <c r="B371" s="54" t="s">
        <v>1193</v>
      </c>
      <c r="C371" s="695"/>
      <c r="D371" s="180"/>
      <c r="E371" s="10"/>
      <c r="F371" s="20" t="s">
        <v>21</v>
      </c>
      <c r="G371" s="133" t="s">
        <v>112</v>
      </c>
      <c r="H371" s="108" t="s">
        <v>1194</v>
      </c>
      <c r="I371" s="14"/>
      <c r="J371" s="866" t="s">
        <v>1195</v>
      </c>
      <c r="K371" s="12"/>
      <c r="L371" s="17"/>
      <c r="M371" s="17"/>
      <c r="N371" s="17"/>
      <c r="O371" s="253" t="s">
        <v>123</v>
      </c>
      <c r="P371" s="19" t="s">
        <v>118</v>
      </c>
      <c r="Q371" s="14"/>
      <c r="R371" s="55" t="s">
        <v>117</v>
      </c>
    </row>
    <row r="372" spans="2:18" x14ac:dyDescent="0.25">
      <c r="B372" s="476" t="s">
        <v>1196</v>
      </c>
      <c r="C372" s="706" t="s">
        <v>137</v>
      </c>
      <c r="D372" s="180"/>
      <c r="E372" s="10"/>
      <c r="F372" s="269" t="s">
        <v>520</v>
      </c>
      <c r="G372" s="264" t="s">
        <v>112</v>
      </c>
      <c r="H372" s="259" t="s">
        <v>1197</v>
      </c>
      <c r="I372" s="14"/>
      <c r="J372" s="867"/>
      <c r="K372" s="477"/>
      <c r="L372" s="17"/>
      <c r="M372" s="17"/>
      <c r="N372" s="17"/>
      <c r="O372" s="253" t="s">
        <v>196</v>
      </c>
      <c r="P372" s="19" t="s">
        <v>118</v>
      </c>
      <c r="Q372" s="14" t="s">
        <v>187</v>
      </c>
      <c r="R372" s="55" t="s">
        <v>117</v>
      </c>
    </row>
    <row r="373" spans="2:18" x14ac:dyDescent="0.25">
      <c r="B373" s="476" t="s">
        <v>1198</v>
      </c>
      <c r="C373" s="706" t="s">
        <v>137</v>
      </c>
      <c r="D373" s="180"/>
      <c r="E373" s="10"/>
      <c r="F373" s="269" t="s">
        <v>613</v>
      </c>
      <c r="G373" s="264" t="s">
        <v>112</v>
      </c>
      <c r="H373" s="259" t="s">
        <v>1199</v>
      </c>
      <c r="I373" s="14"/>
      <c r="J373" s="873"/>
      <c r="K373" s="477"/>
      <c r="L373" s="17"/>
      <c r="M373" s="17"/>
      <c r="N373" s="17"/>
      <c r="O373" s="253" t="s">
        <v>196</v>
      </c>
      <c r="P373" s="19" t="s">
        <v>118</v>
      </c>
      <c r="Q373" s="14" t="s">
        <v>187</v>
      </c>
      <c r="R373" s="55" t="s">
        <v>117</v>
      </c>
    </row>
    <row r="374" spans="2:18" ht="45" x14ac:dyDescent="0.25">
      <c r="B374" s="54" t="s">
        <v>1200</v>
      </c>
      <c r="C374" s="695"/>
      <c r="D374" s="180"/>
      <c r="E374" s="10"/>
      <c r="F374" s="20" t="s">
        <v>240</v>
      </c>
      <c r="G374" s="133" t="s">
        <v>241</v>
      </c>
      <c r="H374" s="108" t="s">
        <v>1201</v>
      </c>
      <c r="I374" s="14"/>
      <c r="J374" s="452" t="s">
        <v>1169</v>
      </c>
      <c r="K374" s="123"/>
      <c r="L374" s="17"/>
      <c r="M374" s="17" t="s">
        <v>327</v>
      </c>
      <c r="N374" s="17"/>
      <c r="O374" s="255" t="s">
        <v>196</v>
      </c>
      <c r="P374" s="19" t="s">
        <v>118</v>
      </c>
      <c r="Q374" s="14" t="s">
        <v>187</v>
      </c>
      <c r="R374" s="55" t="s">
        <v>117</v>
      </c>
    </row>
    <row r="375" spans="2:18" ht="30" x14ac:dyDescent="0.25">
      <c r="B375" s="54" t="s">
        <v>1202</v>
      </c>
      <c r="C375" s="695"/>
      <c r="D375" s="180"/>
      <c r="E375" s="10" t="s">
        <v>1203</v>
      </c>
      <c r="F375" s="20"/>
      <c r="G375" s="133"/>
      <c r="H375" s="10"/>
      <c r="I375" s="14"/>
      <c r="J375" s="58"/>
      <c r="K375" s="12"/>
      <c r="L375" s="17"/>
      <c r="M375" s="17"/>
      <c r="N375" s="17"/>
      <c r="O375" s="253"/>
      <c r="P375" s="19"/>
      <c r="Q375" s="14"/>
      <c r="R375" s="55"/>
    </row>
    <row r="376" spans="2:18" x14ac:dyDescent="0.25">
      <c r="B376" s="54" t="s">
        <v>1204</v>
      </c>
      <c r="C376" s="695"/>
      <c r="D376" s="180"/>
      <c r="E376" s="10"/>
      <c r="F376" s="20" t="s">
        <v>21</v>
      </c>
      <c r="G376" s="133" t="s">
        <v>112</v>
      </c>
      <c r="H376" s="108" t="s">
        <v>1205</v>
      </c>
      <c r="I376" s="14"/>
      <c r="J376" s="925" t="s">
        <v>1195</v>
      </c>
      <c r="K376" s="12"/>
      <c r="L376" s="17"/>
      <c r="M376" s="17"/>
      <c r="N376" s="17"/>
      <c r="O376" s="253" t="s">
        <v>123</v>
      </c>
      <c r="P376" s="19" t="s">
        <v>118</v>
      </c>
      <c r="Q376" s="14"/>
      <c r="R376" s="55" t="s">
        <v>117</v>
      </c>
    </row>
    <row r="377" spans="2:18" x14ac:dyDescent="0.25">
      <c r="B377" s="476" t="s">
        <v>1206</v>
      </c>
      <c r="C377" s="706" t="s">
        <v>137</v>
      </c>
      <c r="D377" s="180"/>
      <c r="E377" s="10"/>
      <c r="F377" s="269" t="s">
        <v>520</v>
      </c>
      <c r="G377" s="264" t="s">
        <v>112</v>
      </c>
      <c r="H377" s="259" t="s">
        <v>1207</v>
      </c>
      <c r="I377" s="14"/>
      <c r="J377" s="926"/>
      <c r="K377" s="477"/>
      <c r="L377" s="17"/>
      <c r="M377" s="17"/>
      <c r="N377" s="17"/>
      <c r="O377" s="253" t="s">
        <v>196</v>
      </c>
      <c r="P377" s="19" t="s">
        <v>118</v>
      </c>
      <c r="Q377" s="14" t="s">
        <v>187</v>
      </c>
      <c r="R377" s="55" t="s">
        <v>117</v>
      </c>
    </row>
    <row r="378" spans="2:18" x14ac:dyDescent="0.25">
      <c r="B378" s="476" t="s">
        <v>1208</v>
      </c>
      <c r="C378" s="706" t="s">
        <v>137</v>
      </c>
      <c r="D378" s="180"/>
      <c r="E378" s="10"/>
      <c r="F378" s="269" t="s">
        <v>613</v>
      </c>
      <c r="G378" s="264" t="s">
        <v>112</v>
      </c>
      <c r="H378" s="259" t="s">
        <v>1209</v>
      </c>
      <c r="I378" s="14"/>
      <c r="J378" s="939"/>
      <c r="K378" s="477"/>
      <c r="L378" s="17"/>
      <c r="M378" s="17"/>
      <c r="N378" s="17"/>
      <c r="O378" s="253" t="s">
        <v>196</v>
      </c>
      <c r="P378" s="19" t="s">
        <v>118</v>
      </c>
      <c r="Q378" s="14" t="s">
        <v>187</v>
      </c>
      <c r="R378" s="55" t="s">
        <v>117</v>
      </c>
    </row>
    <row r="379" spans="2:18" ht="45" x14ac:dyDescent="0.25">
      <c r="B379" s="54" t="s">
        <v>1210</v>
      </c>
      <c r="C379" s="695"/>
      <c r="D379" s="180"/>
      <c r="E379" s="10"/>
      <c r="F379" s="20" t="s">
        <v>240</v>
      </c>
      <c r="G379" s="133" t="s">
        <v>241</v>
      </c>
      <c r="H379" s="108" t="s">
        <v>1211</v>
      </c>
      <c r="I379" s="14"/>
      <c r="J379" s="452" t="s">
        <v>1169</v>
      </c>
      <c r="K379" s="123"/>
      <c r="L379" s="17"/>
      <c r="M379" s="17" t="s">
        <v>327</v>
      </c>
      <c r="N379" s="17"/>
      <c r="O379" s="255" t="s">
        <v>196</v>
      </c>
      <c r="P379" s="19" t="s">
        <v>118</v>
      </c>
      <c r="Q379" s="14" t="s">
        <v>187</v>
      </c>
      <c r="R379" s="55" t="s">
        <v>117</v>
      </c>
    </row>
    <row r="380" spans="2:18" ht="24" customHeight="1" x14ac:dyDescent="0.25">
      <c r="B380" s="54" t="s">
        <v>1212</v>
      </c>
      <c r="C380" s="706" t="s">
        <v>155</v>
      </c>
      <c r="D380" s="180"/>
      <c r="E380" s="10" t="s">
        <v>1213</v>
      </c>
      <c r="F380" s="20"/>
      <c r="G380" s="133"/>
      <c r="H380" s="260" t="s">
        <v>1214</v>
      </c>
      <c r="I380" s="14"/>
      <c r="J380" s="58"/>
      <c r="K380" s="12"/>
      <c r="L380" s="17"/>
      <c r="M380" s="17"/>
      <c r="N380" s="17"/>
      <c r="O380" s="253"/>
      <c r="P380" s="19"/>
      <c r="Q380" s="14"/>
      <c r="R380" s="55"/>
    </row>
    <row r="381" spans="2:18" x14ac:dyDescent="0.25">
      <c r="B381" s="54" t="s">
        <v>1215</v>
      </c>
      <c r="C381" s="695"/>
      <c r="D381" s="180"/>
      <c r="E381" s="10"/>
      <c r="F381" s="20" t="s">
        <v>21</v>
      </c>
      <c r="G381" s="133" t="s">
        <v>112</v>
      </c>
      <c r="H381" s="108" t="s">
        <v>1216</v>
      </c>
      <c r="I381" s="108" t="s">
        <v>114</v>
      </c>
      <c r="J381" s="58" t="s">
        <v>1217</v>
      </c>
      <c r="K381" s="12"/>
      <c r="L381" s="17"/>
      <c r="M381" s="17"/>
      <c r="N381" s="17"/>
      <c r="O381" s="253" t="s">
        <v>123</v>
      </c>
      <c r="P381" s="19" t="s">
        <v>118</v>
      </c>
      <c r="Q381" s="14"/>
      <c r="R381" s="55" t="s">
        <v>117</v>
      </c>
    </row>
    <row r="382" spans="2:18" ht="60" x14ac:dyDescent="0.25">
      <c r="B382" s="54" t="s">
        <v>1218</v>
      </c>
      <c r="C382" s="695"/>
      <c r="D382" s="180"/>
      <c r="E382" s="10"/>
      <c r="F382" s="20" t="s">
        <v>349</v>
      </c>
      <c r="G382" s="133" t="s">
        <v>241</v>
      </c>
      <c r="H382" s="108" t="s">
        <v>1219</v>
      </c>
      <c r="I382" s="14"/>
      <c r="J382" s="266" t="s">
        <v>1220</v>
      </c>
      <c r="K382" s="123"/>
      <c r="L382" s="17"/>
      <c r="M382" s="17" t="s">
        <v>327</v>
      </c>
      <c r="N382" s="17"/>
      <c r="O382" s="255" t="s">
        <v>196</v>
      </c>
      <c r="P382" s="19" t="s">
        <v>118</v>
      </c>
      <c r="Q382" s="14" t="s">
        <v>187</v>
      </c>
      <c r="R382" s="55" t="s">
        <v>117</v>
      </c>
    </row>
    <row r="383" spans="2:18" x14ac:dyDescent="0.25">
      <c r="B383" s="54" t="s">
        <v>1221</v>
      </c>
      <c r="C383" s="695"/>
      <c r="D383" s="180"/>
      <c r="E383" s="10" t="s">
        <v>1222</v>
      </c>
      <c r="F383" s="20"/>
      <c r="G383" s="133"/>
      <c r="H383" s="108"/>
      <c r="I383" s="14"/>
      <c r="J383" s="58"/>
      <c r="K383" s="12"/>
      <c r="L383" s="17"/>
      <c r="M383" s="17"/>
      <c r="N383" s="17"/>
      <c r="O383" s="253"/>
      <c r="P383" s="19"/>
      <c r="Q383" s="14"/>
      <c r="R383" s="55"/>
    </row>
    <row r="384" spans="2:18" ht="15" customHeight="1" x14ac:dyDescent="0.25">
      <c r="B384" s="54" t="s">
        <v>1223</v>
      </c>
      <c r="C384" s="695"/>
      <c r="D384" s="180"/>
      <c r="E384" s="10"/>
      <c r="F384" s="20" t="s">
        <v>21</v>
      </c>
      <c r="G384" s="133" t="s">
        <v>112</v>
      </c>
      <c r="H384" s="108" t="s">
        <v>1224</v>
      </c>
      <c r="I384" s="108" t="s">
        <v>114</v>
      </c>
      <c r="J384" s="58" t="s">
        <v>1217</v>
      </c>
      <c r="K384" s="12"/>
      <c r="L384" s="17"/>
      <c r="M384" s="17"/>
      <c r="N384" s="17"/>
      <c r="O384" s="253" t="s">
        <v>123</v>
      </c>
      <c r="P384" s="19" t="s">
        <v>118</v>
      </c>
      <c r="Q384" s="14"/>
      <c r="R384" s="55" t="s">
        <v>117</v>
      </c>
    </row>
    <row r="385" spans="2:18" ht="30" customHeight="1" x14ac:dyDescent="0.25">
      <c r="B385" s="258" t="s">
        <v>1225</v>
      </c>
      <c r="C385" s="719" t="s">
        <v>682</v>
      </c>
      <c r="D385" s="198"/>
      <c r="E385" s="243"/>
      <c r="F385" s="268" t="s">
        <v>349</v>
      </c>
      <c r="G385" s="265" t="s">
        <v>1226</v>
      </c>
      <c r="H385" s="196" t="s">
        <v>1227</v>
      </c>
      <c r="I385" s="260"/>
      <c r="J385" s="57" t="s">
        <v>128</v>
      </c>
      <c r="K385" s="12"/>
      <c r="L385" s="17"/>
      <c r="M385" s="17"/>
      <c r="N385" s="17"/>
      <c r="O385" s="254" t="s">
        <v>128</v>
      </c>
      <c r="P385" s="27" t="s">
        <v>128</v>
      </c>
      <c r="Q385" s="24"/>
      <c r="R385" s="57"/>
    </row>
    <row r="386" spans="2:18" ht="48" customHeight="1" x14ac:dyDescent="0.25">
      <c r="B386" s="54" t="s">
        <v>1228</v>
      </c>
      <c r="C386" s="695"/>
      <c r="D386" s="180"/>
      <c r="E386" s="10" t="s">
        <v>1229</v>
      </c>
      <c r="F386" s="20"/>
      <c r="G386" s="133"/>
      <c r="H386" s="108" t="s">
        <v>1230</v>
      </c>
      <c r="I386" s="14"/>
      <c r="J386" s="58"/>
      <c r="K386" s="12"/>
      <c r="L386" s="17"/>
      <c r="M386" s="17"/>
      <c r="N386" s="17"/>
      <c r="O386" s="253"/>
      <c r="P386" s="19"/>
      <c r="Q386" s="14"/>
      <c r="R386" s="55"/>
    </row>
    <row r="387" spans="2:18" ht="30" customHeight="1" x14ac:dyDescent="0.25">
      <c r="B387" s="389" t="s">
        <v>1231</v>
      </c>
      <c r="C387" s="690" t="s">
        <v>137</v>
      </c>
      <c r="D387" s="180"/>
      <c r="E387" s="10"/>
      <c r="F387" s="269" t="s">
        <v>108</v>
      </c>
      <c r="G387" s="264" t="s">
        <v>112</v>
      </c>
      <c r="H387" s="259" t="s">
        <v>1232</v>
      </c>
      <c r="I387" s="14"/>
      <c r="J387" s="900" t="s">
        <v>1233</v>
      </c>
      <c r="K387" s="12"/>
      <c r="L387" s="17"/>
      <c r="M387" s="17"/>
      <c r="N387" s="17"/>
      <c r="O387" s="252" t="s">
        <v>196</v>
      </c>
      <c r="P387" s="19" t="s">
        <v>118</v>
      </c>
      <c r="Q387" s="14" t="s">
        <v>187</v>
      </c>
      <c r="R387" s="55" t="s">
        <v>117</v>
      </c>
    </row>
    <row r="388" spans="2:18" ht="30" customHeight="1" x14ac:dyDescent="0.25">
      <c r="B388" s="54" t="s">
        <v>1234</v>
      </c>
      <c r="C388" s="695"/>
      <c r="D388" s="180"/>
      <c r="E388" s="10"/>
      <c r="F388" s="20" t="s">
        <v>421</v>
      </c>
      <c r="G388" s="133" t="s">
        <v>517</v>
      </c>
      <c r="H388" s="108" t="s">
        <v>1235</v>
      </c>
      <c r="I388" s="14"/>
      <c r="J388" s="938"/>
      <c r="K388" s="12" t="s">
        <v>192</v>
      </c>
      <c r="L388" s="17" t="s">
        <v>193</v>
      </c>
      <c r="M388" s="17" t="s">
        <v>680</v>
      </c>
      <c r="N388" s="17" t="s">
        <v>195</v>
      </c>
      <c r="O388" s="253" t="s">
        <v>196</v>
      </c>
      <c r="P388" s="19" t="s">
        <v>118</v>
      </c>
      <c r="Q388" s="14" t="s">
        <v>187</v>
      </c>
      <c r="R388" s="55" t="s">
        <v>117</v>
      </c>
    </row>
    <row r="389" spans="2:18" x14ac:dyDescent="0.25">
      <c r="B389" s="54" t="s">
        <v>1236</v>
      </c>
      <c r="C389" s="695"/>
      <c r="D389" s="180"/>
      <c r="E389" s="10"/>
      <c r="F389" s="20" t="s">
        <v>1237</v>
      </c>
      <c r="G389" s="133" t="s">
        <v>112</v>
      </c>
      <c r="H389" s="108" t="s">
        <v>1238</v>
      </c>
      <c r="I389" s="14"/>
      <c r="J389" s="866" t="s">
        <v>596</v>
      </c>
      <c r="K389" s="12"/>
      <c r="L389" s="17"/>
      <c r="M389" s="17"/>
      <c r="N389" s="17"/>
      <c r="O389" s="253" t="s">
        <v>123</v>
      </c>
      <c r="P389" s="19" t="s">
        <v>118</v>
      </c>
      <c r="Q389" s="14"/>
      <c r="R389" s="55" t="s">
        <v>117</v>
      </c>
    </row>
    <row r="390" spans="2:18" x14ac:dyDescent="0.25">
      <c r="B390" s="625" t="s">
        <v>1239</v>
      </c>
      <c r="C390" s="688"/>
      <c r="D390" s="462"/>
      <c r="E390" s="41"/>
      <c r="F390" s="95" t="s">
        <v>1240</v>
      </c>
      <c r="G390" s="772" t="str">
        <f>HYPERLINK("#APTaxiHoldCat","Code list")</f>
        <v>Code list</v>
      </c>
      <c r="H390" s="108" t="s">
        <v>1241</v>
      </c>
      <c r="I390" s="43"/>
      <c r="J390" s="867"/>
      <c r="K390" s="477"/>
      <c r="L390" s="459"/>
      <c r="M390" s="459"/>
      <c r="N390" s="459"/>
      <c r="O390" s="465" t="s">
        <v>123</v>
      </c>
      <c r="P390" s="19" t="s">
        <v>118</v>
      </c>
      <c r="Q390" s="14"/>
      <c r="R390" s="55" t="s">
        <v>117</v>
      </c>
    </row>
    <row r="391" spans="2:18" x14ac:dyDescent="0.25">
      <c r="B391" s="279" t="s">
        <v>1242</v>
      </c>
      <c r="C391" s="707"/>
      <c r="D391" s="684"/>
      <c r="E391" s="245"/>
      <c r="F391" s="270" t="s">
        <v>1243</v>
      </c>
      <c r="G391" s="256" t="s">
        <v>112</v>
      </c>
      <c r="H391" s="108" t="s">
        <v>1244</v>
      </c>
      <c r="I391" s="247"/>
      <c r="J391" s="868"/>
      <c r="K391" s="246"/>
      <c r="L391" s="248"/>
      <c r="M391" s="248"/>
      <c r="N391" s="248"/>
      <c r="O391" s="257" t="s">
        <v>123</v>
      </c>
      <c r="P391" s="19" t="s">
        <v>118</v>
      </c>
      <c r="Q391" s="14"/>
      <c r="R391" s="55" t="s">
        <v>117</v>
      </c>
    </row>
    <row r="392" spans="2:18" ht="36" x14ac:dyDescent="0.25">
      <c r="B392" s="54" t="s">
        <v>1245</v>
      </c>
      <c r="C392" s="695"/>
      <c r="D392" s="180"/>
      <c r="E392" s="10" t="s">
        <v>1246</v>
      </c>
      <c r="F392" s="20"/>
      <c r="G392" s="133"/>
      <c r="H392" s="108" t="s">
        <v>1247</v>
      </c>
      <c r="I392" s="14"/>
      <c r="J392" s="55"/>
      <c r="K392" s="12"/>
      <c r="L392" s="17"/>
      <c r="M392" s="17"/>
      <c r="N392" s="17"/>
      <c r="O392" s="253"/>
      <c r="P392" s="869" t="s">
        <v>118</v>
      </c>
      <c r="Q392" s="863" t="s">
        <v>187</v>
      </c>
      <c r="R392" s="866" t="s">
        <v>117</v>
      </c>
    </row>
    <row r="393" spans="2:18" ht="30" customHeight="1" x14ac:dyDescent="0.25">
      <c r="B393" s="389" t="s">
        <v>1248</v>
      </c>
      <c r="C393" s="690" t="s">
        <v>137</v>
      </c>
      <c r="D393" s="462"/>
      <c r="E393" s="10"/>
      <c r="F393" s="269" t="s">
        <v>108</v>
      </c>
      <c r="G393" s="264" t="s">
        <v>112</v>
      </c>
      <c r="H393" s="259" t="s">
        <v>1249</v>
      </c>
      <c r="I393" s="14"/>
      <c r="J393" s="900" t="s">
        <v>1233</v>
      </c>
      <c r="K393" s="12"/>
      <c r="L393" s="17"/>
      <c r="M393" s="17"/>
      <c r="N393" s="17"/>
      <c r="O393" s="253" t="s">
        <v>196</v>
      </c>
      <c r="P393" s="870"/>
      <c r="Q393" s="864"/>
      <c r="R393" s="867"/>
    </row>
    <row r="394" spans="2:18" ht="30" customHeight="1" x14ac:dyDescent="0.25">
      <c r="B394" s="121" t="s">
        <v>1250</v>
      </c>
      <c r="C394" s="699"/>
      <c r="D394" s="181"/>
      <c r="E394" s="122"/>
      <c r="F394" s="142" t="s">
        <v>421</v>
      </c>
      <c r="G394" s="137" t="s">
        <v>517</v>
      </c>
      <c r="H394" s="274" t="s">
        <v>1251</v>
      </c>
      <c r="I394" s="105"/>
      <c r="J394" s="938"/>
      <c r="K394" s="123"/>
      <c r="L394" s="107"/>
      <c r="M394" s="107" t="s">
        <v>327</v>
      </c>
      <c r="N394" s="107"/>
      <c r="O394" s="277" t="s">
        <v>196</v>
      </c>
      <c r="P394" s="871"/>
      <c r="Q394" s="872"/>
      <c r="R394" s="873"/>
    </row>
    <row r="395" spans="2:18" ht="60" x14ac:dyDescent="0.25">
      <c r="B395" s="502" t="s">
        <v>1252</v>
      </c>
      <c r="C395" s="692" t="s">
        <v>137</v>
      </c>
      <c r="D395" s="682"/>
      <c r="E395" s="403" t="s">
        <v>338</v>
      </c>
      <c r="F395" s="404"/>
      <c r="G395" s="770" t="str">
        <f>HYPERLINK("#APTaxiStatus","Code list")</f>
        <v>Code list</v>
      </c>
      <c r="H395" s="405" t="s">
        <v>1253</v>
      </c>
      <c r="I395" s="129"/>
      <c r="J395" s="445" t="s">
        <v>646</v>
      </c>
      <c r="K395" s="271"/>
      <c r="L395" s="658"/>
      <c r="M395" s="658"/>
      <c r="N395" s="658"/>
      <c r="O395" s="406" t="s">
        <v>196</v>
      </c>
      <c r="P395" s="131" t="s">
        <v>118</v>
      </c>
      <c r="Q395" s="129" t="s">
        <v>187</v>
      </c>
      <c r="R395" s="431" t="s">
        <v>117</v>
      </c>
    </row>
    <row r="396" spans="2:18" x14ac:dyDescent="0.25">
      <c r="B396" s="366" t="s">
        <v>1254</v>
      </c>
      <c r="C396" s="690" t="s">
        <v>137</v>
      </c>
      <c r="D396" s="590"/>
      <c r="E396" s="159" t="s">
        <v>314</v>
      </c>
      <c r="F396" s="586"/>
      <c r="G396" s="646" t="s">
        <v>112</v>
      </c>
      <c r="H396" s="587" t="s">
        <v>1255</v>
      </c>
      <c r="I396" s="119"/>
      <c r="J396" s="527" t="s">
        <v>1111</v>
      </c>
      <c r="K396" s="359"/>
      <c r="L396" s="360"/>
      <c r="M396" s="360"/>
      <c r="N396" s="360"/>
      <c r="O396" s="343" t="s">
        <v>123</v>
      </c>
      <c r="P396" s="478" t="s">
        <v>118</v>
      </c>
      <c r="Q396" s="119"/>
      <c r="R396" s="635" t="s">
        <v>117</v>
      </c>
    </row>
    <row r="397" spans="2:18" ht="30" x14ac:dyDescent="0.25">
      <c r="B397" s="681" t="s">
        <v>1256</v>
      </c>
      <c r="C397" s="703"/>
      <c r="D397" s="306" t="s">
        <v>1257</v>
      </c>
      <c r="E397" s="80" t="s">
        <v>239</v>
      </c>
      <c r="F397" s="81" t="s">
        <v>239</v>
      </c>
      <c r="G397" s="82" t="s">
        <v>239</v>
      </c>
      <c r="H397" s="220" t="s">
        <v>1258</v>
      </c>
      <c r="I397" s="83" t="s">
        <v>239</v>
      </c>
      <c r="J397" s="84" t="s">
        <v>239</v>
      </c>
      <c r="K397" s="102" t="s">
        <v>239</v>
      </c>
      <c r="L397" s="86" t="s">
        <v>239</v>
      </c>
      <c r="M397" s="86" t="s">
        <v>239</v>
      </c>
      <c r="N397" s="86" t="s">
        <v>239</v>
      </c>
      <c r="O397" s="251"/>
      <c r="P397" s="88"/>
      <c r="Q397" s="83"/>
      <c r="R397" s="89"/>
    </row>
    <row r="398" spans="2:18" x14ac:dyDescent="0.25">
      <c r="B398" s="258" t="s">
        <v>1259</v>
      </c>
      <c r="C398" s="701"/>
      <c r="D398" s="198"/>
      <c r="E398" s="243" t="s">
        <v>108</v>
      </c>
      <c r="F398" s="268"/>
      <c r="G398" s="265" t="s">
        <v>112</v>
      </c>
      <c r="H398" s="196" t="s">
        <v>1260</v>
      </c>
      <c r="I398" s="15"/>
      <c r="J398" s="945" t="s">
        <v>1261</v>
      </c>
      <c r="K398" s="137"/>
      <c r="L398" s="107"/>
      <c r="M398" s="107"/>
      <c r="N398" s="107"/>
      <c r="O398" s="254" t="s">
        <v>128</v>
      </c>
      <c r="P398" s="844" t="s">
        <v>128</v>
      </c>
      <c r="Q398" s="847"/>
      <c r="R398" s="850"/>
    </row>
    <row r="399" spans="2:18" ht="15" customHeight="1" x14ac:dyDescent="0.25">
      <c r="B399" s="258" t="s">
        <v>1262</v>
      </c>
      <c r="C399" s="701"/>
      <c r="D399" s="198"/>
      <c r="E399" s="243" t="s">
        <v>497</v>
      </c>
      <c r="F399" s="268"/>
      <c r="G399" s="265" t="s">
        <v>241</v>
      </c>
      <c r="H399" s="196" t="s">
        <v>1263</v>
      </c>
      <c r="I399" s="98"/>
      <c r="J399" s="946"/>
      <c r="K399" s="227" t="s">
        <v>192</v>
      </c>
      <c r="L399" s="228" t="s">
        <v>193</v>
      </c>
      <c r="M399" s="488" t="s">
        <v>680</v>
      </c>
      <c r="N399" s="228" t="s">
        <v>228</v>
      </c>
      <c r="O399" s="254" t="s">
        <v>128</v>
      </c>
      <c r="P399" s="845"/>
      <c r="Q399" s="848"/>
      <c r="R399" s="851"/>
    </row>
    <row r="400" spans="2:18" ht="30" x14ac:dyDescent="0.25">
      <c r="B400" s="258" t="s">
        <v>1264</v>
      </c>
      <c r="C400" s="701"/>
      <c r="D400" s="198"/>
      <c r="E400" s="243" t="s">
        <v>189</v>
      </c>
      <c r="F400" s="268"/>
      <c r="G400" s="265" t="s">
        <v>189</v>
      </c>
      <c r="H400" s="196" t="s">
        <v>1265</v>
      </c>
      <c r="I400" s="14"/>
      <c r="J400" s="661" t="s">
        <v>122</v>
      </c>
      <c r="K400" s="227" t="s">
        <v>192</v>
      </c>
      <c r="L400" s="228" t="s">
        <v>504</v>
      </c>
      <c r="M400" s="488" t="s">
        <v>194</v>
      </c>
      <c r="N400" s="228" t="s">
        <v>195</v>
      </c>
      <c r="O400" s="254" t="s">
        <v>128</v>
      </c>
      <c r="P400" s="845"/>
      <c r="Q400" s="848"/>
      <c r="R400" s="851"/>
    </row>
    <row r="401" spans="2:18" x14ac:dyDescent="0.25">
      <c r="B401" s="258" t="s">
        <v>1266</v>
      </c>
      <c r="C401" s="701"/>
      <c r="D401" s="198"/>
      <c r="E401" s="243" t="s">
        <v>567</v>
      </c>
      <c r="F401" s="268"/>
      <c r="G401" s="265" t="s">
        <v>257</v>
      </c>
      <c r="H401" s="196" t="s">
        <v>1267</v>
      </c>
      <c r="I401" s="105"/>
      <c r="J401" s="945" t="s">
        <v>1261</v>
      </c>
      <c r="K401" s="227" t="s">
        <v>192</v>
      </c>
      <c r="L401" s="228" t="s">
        <v>504</v>
      </c>
      <c r="M401" s="488" t="s">
        <v>194</v>
      </c>
      <c r="N401" s="228" t="s">
        <v>195</v>
      </c>
      <c r="O401" s="254" t="s">
        <v>128</v>
      </c>
      <c r="P401" s="845"/>
      <c r="Q401" s="848"/>
      <c r="R401" s="851"/>
    </row>
    <row r="402" spans="2:18" x14ac:dyDescent="0.25">
      <c r="B402" s="258" t="s">
        <v>1268</v>
      </c>
      <c r="C402" s="719" t="s">
        <v>528</v>
      </c>
      <c r="D402" s="198"/>
      <c r="E402" s="243" t="s">
        <v>529</v>
      </c>
      <c r="F402" s="268"/>
      <c r="G402" s="771" t="str">
        <f>HYPERLINK("#APHPGrTaxiSurf","Code list")</f>
        <v>Code list</v>
      </c>
      <c r="H402" s="196" t="s">
        <v>1269</v>
      </c>
      <c r="I402" s="98"/>
      <c r="J402" s="946"/>
      <c r="K402" s="628"/>
      <c r="L402" s="620"/>
      <c r="M402" s="620"/>
      <c r="N402" s="620"/>
      <c r="O402" s="254" t="s">
        <v>128</v>
      </c>
      <c r="P402" s="845"/>
      <c r="Q402" s="848"/>
      <c r="R402" s="851"/>
    </row>
    <row r="403" spans="2:18" ht="30" x14ac:dyDescent="0.25">
      <c r="B403" s="258" t="s">
        <v>1270</v>
      </c>
      <c r="C403" s="701"/>
      <c r="D403" s="198"/>
      <c r="E403" s="243" t="s">
        <v>1271</v>
      </c>
      <c r="F403" s="268"/>
      <c r="G403" s="265" t="s">
        <v>517</v>
      </c>
      <c r="H403" s="196" t="s">
        <v>1272</v>
      </c>
      <c r="I403" s="14"/>
      <c r="J403" s="661" t="s">
        <v>128</v>
      </c>
      <c r="K403" s="227" t="s">
        <v>192</v>
      </c>
      <c r="L403" s="228" t="s">
        <v>193</v>
      </c>
      <c r="M403" s="488" t="s">
        <v>680</v>
      </c>
      <c r="N403" s="228" t="s">
        <v>195</v>
      </c>
      <c r="O403" s="254" t="s">
        <v>128</v>
      </c>
      <c r="P403" s="845"/>
      <c r="Q403" s="848"/>
      <c r="R403" s="851"/>
    </row>
    <row r="404" spans="2:18" x14ac:dyDescent="0.25">
      <c r="B404" s="258" t="s">
        <v>1273</v>
      </c>
      <c r="C404" s="701"/>
      <c r="D404" s="198"/>
      <c r="E404" s="243" t="s">
        <v>354</v>
      </c>
      <c r="F404" s="268"/>
      <c r="G404" s="265"/>
      <c r="H404" s="196"/>
      <c r="I404" s="14"/>
      <c r="J404" s="945" t="s">
        <v>1261</v>
      </c>
      <c r="K404" s="133"/>
      <c r="L404" s="17"/>
      <c r="M404" s="17"/>
      <c r="N404" s="17"/>
      <c r="O404" s="253"/>
      <c r="P404" s="845"/>
      <c r="Q404" s="848"/>
      <c r="R404" s="851"/>
    </row>
    <row r="405" spans="2:18" x14ac:dyDescent="0.25">
      <c r="B405" s="258" t="s">
        <v>1274</v>
      </c>
      <c r="C405" s="701"/>
      <c r="D405" s="198"/>
      <c r="E405" s="243"/>
      <c r="F405" s="268" t="s">
        <v>21</v>
      </c>
      <c r="G405" s="265" t="s">
        <v>112</v>
      </c>
      <c r="H405" s="196" t="s">
        <v>1275</v>
      </c>
      <c r="I405" s="105"/>
      <c r="J405" s="965"/>
      <c r="K405" s="137"/>
      <c r="L405" s="107"/>
      <c r="M405" s="107"/>
      <c r="N405" s="107"/>
      <c r="O405" s="254" t="s">
        <v>128</v>
      </c>
      <c r="P405" s="845"/>
      <c r="Q405" s="848"/>
      <c r="R405" s="851"/>
    </row>
    <row r="406" spans="2:18" ht="24" x14ac:dyDescent="0.25">
      <c r="B406" s="258" t="s">
        <v>1276</v>
      </c>
      <c r="C406" s="701"/>
      <c r="D406" s="198"/>
      <c r="E406" s="243"/>
      <c r="F406" s="268" t="s">
        <v>240</v>
      </c>
      <c r="G406" s="265" t="s">
        <v>241</v>
      </c>
      <c r="H406" s="196" t="s">
        <v>1277</v>
      </c>
      <c r="I406" s="98"/>
      <c r="J406" s="946"/>
      <c r="K406" s="628"/>
      <c r="L406" s="620"/>
      <c r="M406" s="620"/>
      <c r="N406" s="620"/>
      <c r="O406" s="254" t="s">
        <v>128</v>
      </c>
      <c r="P406" s="845"/>
      <c r="Q406" s="848"/>
      <c r="R406" s="851"/>
    </row>
    <row r="407" spans="2:18" ht="15" customHeight="1" x14ac:dyDescent="0.25">
      <c r="B407" s="258" t="s">
        <v>1278</v>
      </c>
      <c r="C407" s="701"/>
      <c r="D407" s="198"/>
      <c r="E407" s="243" t="s">
        <v>1039</v>
      </c>
      <c r="F407" s="268"/>
      <c r="G407" s="265"/>
      <c r="H407" s="196"/>
      <c r="I407" s="14"/>
      <c r="J407" s="853" t="s">
        <v>1261</v>
      </c>
      <c r="K407" s="133"/>
      <c r="L407" s="17"/>
      <c r="M407" s="17"/>
      <c r="N407" s="17"/>
      <c r="O407" s="253"/>
      <c r="P407" s="845"/>
      <c r="Q407" s="848"/>
      <c r="R407" s="851"/>
    </row>
    <row r="408" spans="2:18" x14ac:dyDescent="0.25">
      <c r="B408" s="258" t="s">
        <v>1279</v>
      </c>
      <c r="C408" s="701"/>
      <c r="D408" s="198"/>
      <c r="E408" s="243"/>
      <c r="F408" s="268" t="s">
        <v>21</v>
      </c>
      <c r="G408" s="265" t="s">
        <v>112</v>
      </c>
      <c r="H408" s="196" t="s">
        <v>1280</v>
      </c>
      <c r="I408" s="105"/>
      <c r="J408" s="854"/>
      <c r="K408" s="137"/>
      <c r="L408" s="107"/>
      <c r="M408" s="107"/>
      <c r="N408" s="107"/>
      <c r="O408" s="303" t="s">
        <v>128</v>
      </c>
      <c r="P408" s="845"/>
      <c r="Q408" s="848"/>
      <c r="R408" s="851"/>
    </row>
    <row r="409" spans="2:18" ht="15" customHeight="1" x14ac:dyDescent="0.25">
      <c r="B409" s="312" t="s">
        <v>1281</v>
      </c>
      <c r="C409" s="719" t="s">
        <v>137</v>
      </c>
      <c r="D409" s="200"/>
      <c r="E409" s="281"/>
      <c r="F409" s="564" t="s">
        <v>421</v>
      </c>
      <c r="G409" s="262" t="s">
        <v>324</v>
      </c>
      <c r="H409" s="410" t="s">
        <v>1282</v>
      </c>
      <c r="I409" s="63"/>
      <c r="J409" s="855"/>
      <c r="K409" s="326"/>
      <c r="L409" s="642"/>
      <c r="M409" s="642"/>
      <c r="N409" s="642"/>
      <c r="O409" s="511" t="s">
        <v>128</v>
      </c>
      <c r="P409" s="846"/>
      <c r="Q409" s="849"/>
      <c r="R409" s="852"/>
    </row>
    <row r="410" spans="2:18" ht="24" x14ac:dyDescent="0.25">
      <c r="B410" s="79" t="s">
        <v>1283</v>
      </c>
      <c r="C410" s="491"/>
      <c r="D410" s="461" t="s">
        <v>1284</v>
      </c>
      <c r="E410" s="80" t="s">
        <v>239</v>
      </c>
      <c r="F410" s="386" t="s">
        <v>239</v>
      </c>
      <c r="G410" s="82" t="s">
        <v>239</v>
      </c>
      <c r="H410" s="52" t="s">
        <v>1285</v>
      </c>
      <c r="I410" s="83" t="s">
        <v>239</v>
      </c>
      <c r="J410" s="84" t="s">
        <v>239</v>
      </c>
      <c r="K410" s="341" t="s">
        <v>239</v>
      </c>
      <c r="L410" s="76" t="s">
        <v>239</v>
      </c>
      <c r="M410" s="76" t="s">
        <v>239</v>
      </c>
      <c r="N410" s="76" t="s">
        <v>239</v>
      </c>
      <c r="O410" s="342"/>
      <c r="P410" s="88"/>
      <c r="Q410" s="83"/>
      <c r="R410" s="89"/>
    </row>
    <row r="411" spans="2:18" ht="60" x14ac:dyDescent="0.25">
      <c r="B411" s="121" t="s">
        <v>1286</v>
      </c>
      <c r="C411" s="699"/>
      <c r="D411" s="181"/>
      <c r="E411" s="122" t="s">
        <v>108</v>
      </c>
      <c r="F411" s="433"/>
      <c r="G411" s="123" t="s">
        <v>112</v>
      </c>
      <c r="H411" s="274" t="s">
        <v>1287</v>
      </c>
      <c r="I411" s="105"/>
      <c r="J411" s="602" t="s">
        <v>1288</v>
      </c>
      <c r="K411" s="137"/>
      <c r="L411" s="107"/>
      <c r="M411" s="107"/>
      <c r="N411" s="107"/>
      <c r="O411" s="412" t="s">
        <v>336</v>
      </c>
      <c r="P411" s="126" t="s">
        <v>118</v>
      </c>
      <c r="Q411" s="105" t="s">
        <v>187</v>
      </c>
      <c r="R411" s="127" t="s">
        <v>117</v>
      </c>
    </row>
    <row r="412" spans="2:18" ht="30" x14ac:dyDescent="0.25">
      <c r="B412" s="626" t="s">
        <v>1289</v>
      </c>
      <c r="C412" s="698"/>
      <c r="D412" s="413"/>
      <c r="E412" s="96" t="s">
        <v>497</v>
      </c>
      <c r="F412" s="596"/>
      <c r="G412" s="604" t="s">
        <v>241</v>
      </c>
      <c r="H412" s="108" t="s">
        <v>1290</v>
      </c>
      <c r="I412" s="98"/>
      <c r="J412" s="603" t="s">
        <v>1261</v>
      </c>
      <c r="K412" s="628" t="s">
        <v>192</v>
      </c>
      <c r="L412" s="620" t="s">
        <v>193</v>
      </c>
      <c r="M412" s="17" t="s">
        <v>680</v>
      </c>
      <c r="N412" s="620" t="s">
        <v>228</v>
      </c>
      <c r="O412" s="278" t="s">
        <v>196</v>
      </c>
      <c r="P412" s="100" t="s">
        <v>118</v>
      </c>
      <c r="Q412" s="98" t="s">
        <v>187</v>
      </c>
      <c r="R412" s="110" t="s">
        <v>117</v>
      </c>
    </row>
    <row r="413" spans="2:18" x14ac:dyDescent="0.25">
      <c r="B413" s="54" t="s">
        <v>1291</v>
      </c>
      <c r="C413" s="695"/>
      <c r="D413" s="180"/>
      <c r="E413" s="10" t="s">
        <v>189</v>
      </c>
      <c r="F413" s="101"/>
      <c r="G413" s="12" t="s">
        <v>189</v>
      </c>
      <c r="H413" s="108" t="s">
        <v>1292</v>
      </c>
      <c r="I413" s="14"/>
      <c r="J413" s="15" t="s">
        <v>122</v>
      </c>
      <c r="K413" s="133" t="s">
        <v>192</v>
      </c>
      <c r="L413" s="17" t="s">
        <v>504</v>
      </c>
      <c r="M413" s="459" t="s">
        <v>194</v>
      </c>
      <c r="N413" s="17" t="s">
        <v>195</v>
      </c>
      <c r="O413" s="253" t="s">
        <v>196</v>
      </c>
      <c r="P413" s="19" t="s">
        <v>118</v>
      </c>
      <c r="Q413" s="14" t="s">
        <v>187</v>
      </c>
      <c r="R413" s="55" t="s">
        <v>117</v>
      </c>
    </row>
    <row r="414" spans="2:18" x14ac:dyDescent="0.25">
      <c r="B414" s="121" t="s">
        <v>1293</v>
      </c>
      <c r="C414" s="699"/>
      <c r="D414" s="181"/>
      <c r="E414" s="122" t="s">
        <v>567</v>
      </c>
      <c r="F414" s="433"/>
      <c r="G414" s="123" t="s">
        <v>257</v>
      </c>
      <c r="H414" s="274" t="s">
        <v>1294</v>
      </c>
      <c r="I414" s="105"/>
      <c r="J414" s="958" t="s">
        <v>1120</v>
      </c>
      <c r="K414" s="137" t="s">
        <v>192</v>
      </c>
      <c r="L414" s="107" t="s">
        <v>504</v>
      </c>
      <c r="M414" s="107" t="s">
        <v>194</v>
      </c>
      <c r="N414" s="107" t="s">
        <v>195</v>
      </c>
      <c r="O414" s="277" t="s">
        <v>196</v>
      </c>
      <c r="P414" s="126" t="s">
        <v>118</v>
      </c>
      <c r="Q414" s="105" t="s">
        <v>187</v>
      </c>
      <c r="R414" s="127" t="s">
        <v>117</v>
      </c>
    </row>
    <row r="415" spans="2:18" ht="30" x14ac:dyDescent="0.25">
      <c r="B415" s="626" t="s">
        <v>1295</v>
      </c>
      <c r="C415" s="721" t="s">
        <v>528</v>
      </c>
      <c r="D415" s="413"/>
      <c r="E415" s="96" t="s">
        <v>529</v>
      </c>
      <c r="F415" s="596"/>
      <c r="G415" s="773" t="str">
        <f>HYPERLINK("#APHPAirTaxiSurf","Code list")</f>
        <v>Code list</v>
      </c>
      <c r="H415" s="108" t="s">
        <v>1296</v>
      </c>
      <c r="I415" s="98"/>
      <c r="J415" s="959"/>
      <c r="K415" s="628"/>
      <c r="L415" s="620"/>
      <c r="M415" s="620"/>
      <c r="N415" s="620"/>
      <c r="O415" s="286" t="s">
        <v>336</v>
      </c>
      <c r="P415" s="100" t="s">
        <v>118</v>
      </c>
      <c r="Q415" s="98" t="s">
        <v>187</v>
      </c>
      <c r="R415" s="110" t="s">
        <v>117</v>
      </c>
    </row>
    <row r="416" spans="2:18" x14ac:dyDescent="0.25">
      <c r="B416" s="54" t="s">
        <v>1297</v>
      </c>
      <c r="C416" s="695"/>
      <c r="D416" s="180"/>
      <c r="E416" s="10" t="s">
        <v>354</v>
      </c>
      <c r="F416" s="101"/>
      <c r="G416" s="12"/>
      <c r="H416" s="108"/>
      <c r="I416" s="14"/>
      <c r="J416" s="15"/>
      <c r="K416" s="133"/>
      <c r="L416" s="17"/>
      <c r="M416" s="17"/>
      <c r="N416" s="17"/>
      <c r="O416" s="253"/>
      <c r="P416" s="19"/>
      <c r="Q416" s="14"/>
      <c r="R416" s="55"/>
    </row>
    <row r="417" spans="2:18" ht="45" x14ac:dyDescent="0.25">
      <c r="B417" s="121" t="s">
        <v>1298</v>
      </c>
      <c r="C417" s="699"/>
      <c r="D417" s="181"/>
      <c r="E417" s="122"/>
      <c r="F417" s="433" t="s">
        <v>21</v>
      </c>
      <c r="G417" s="123" t="s">
        <v>112</v>
      </c>
      <c r="H417" s="274" t="s">
        <v>1299</v>
      </c>
      <c r="I417" s="105"/>
      <c r="J417" s="602" t="s">
        <v>1300</v>
      </c>
      <c r="K417" s="137"/>
      <c r="L417" s="107"/>
      <c r="M417" s="107"/>
      <c r="N417" s="107"/>
      <c r="O417" s="412" t="s">
        <v>123</v>
      </c>
      <c r="P417" s="126" t="s">
        <v>118</v>
      </c>
      <c r="Q417" s="105"/>
      <c r="R417" s="127" t="s">
        <v>117</v>
      </c>
    </row>
    <row r="418" spans="2:18" ht="30" x14ac:dyDescent="0.25">
      <c r="B418" s="626" t="s">
        <v>1301</v>
      </c>
      <c r="C418" s="698"/>
      <c r="D418" s="413"/>
      <c r="E418" s="96"/>
      <c r="F418" s="596" t="s">
        <v>240</v>
      </c>
      <c r="G418" s="604" t="s">
        <v>241</v>
      </c>
      <c r="H418" s="108" t="s">
        <v>1302</v>
      </c>
      <c r="I418" s="98"/>
      <c r="J418" s="603" t="s">
        <v>1261</v>
      </c>
      <c r="K418" s="627"/>
      <c r="L418" s="459"/>
      <c r="M418" s="459" t="s">
        <v>327</v>
      </c>
      <c r="N418" s="459"/>
      <c r="O418" s="278" t="s">
        <v>196</v>
      </c>
      <c r="P418" s="100" t="s">
        <v>118</v>
      </c>
      <c r="Q418" s="98" t="s">
        <v>187</v>
      </c>
      <c r="R418" s="110" t="s">
        <v>117</v>
      </c>
    </row>
    <row r="419" spans="2:18" x14ac:dyDescent="0.25">
      <c r="B419" s="54" t="s">
        <v>1303</v>
      </c>
      <c r="C419" s="695"/>
      <c r="D419" s="180"/>
      <c r="E419" s="10" t="s">
        <v>1039</v>
      </c>
      <c r="F419" s="101"/>
      <c r="G419" s="12"/>
      <c r="H419" s="108"/>
      <c r="I419" s="14"/>
      <c r="J419" s="15"/>
      <c r="K419" s="133"/>
      <c r="L419" s="17"/>
      <c r="M419" s="17"/>
      <c r="N419" s="17"/>
      <c r="O419" s="253"/>
      <c r="P419" s="126"/>
      <c r="Q419" s="105"/>
      <c r="R419" s="127"/>
    </row>
    <row r="420" spans="2:18" x14ac:dyDescent="0.25">
      <c r="B420" s="121" t="s">
        <v>1304</v>
      </c>
      <c r="C420" s="699"/>
      <c r="D420" s="181"/>
      <c r="E420" s="122"/>
      <c r="F420" s="457" t="s">
        <v>21</v>
      </c>
      <c r="G420" s="123" t="s">
        <v>112</v>
      </c>
      <c r="H420" s="273" t="s">
        <v>1305</v>
      </c>
      <c r="I420" s="105"/>
      <c r="J420" s="602" t="s">
        <v>596</v>
      </c>
      <c r="K420" s="137"/>
      <c r="L420" s="107"/>
      <c r="M420" s="107"/>
      <c r="N420" s="107"/>
      <c r="O420" s="412" t="s">
        <v>123</v>
      </c>
      <c r="P420" s="131" t="s">
        <v>118</v>
      </c>
      <c r="Q420" s="129"/>
      <c r="R420" s="431" t="s">
        <v>117</v>
      </c>
    </row>
    <row r="421" spans="2:18" ht="30" x14ac:dyDescent="0.25">
      <c r="B421" s="524" t="s">
        <v>1306</v>
      </c>
      <c r="C421" s="693" t="s">
        <v>137</v>
      </c>
      <c r="D421" s="581"/>
      <c r="E421" s="463"/>
      <c r="F421" s="608" t="s">
        <v>421</v>
      </c>
      <c r="G421" s="512" t="s">
        <v>324</v>
      </c>
      <c r="H421" s="421" t="s">
        <v>1307</v>
      </c>
      <c r="I421" s="138"/>
      <c r="J421" s="662" t="s">
        <v>1261</v>
      </c>
      <c r="K421" s="326"/>
      <c r="L421" s="642"/>
      <c r="M421" s="642"/>
      <c r="N421" s="642"/>
      <c r="O421" s="675" t="s">
        <v>196</v>
      </c>
      <c r="P421" s="458" t="s">
        <v>118</v>
      </c>
      <c r="Q421" s="138" t="s">
        <v>187</v>
      </c>
      <c r="R421" s="139" t="s">
        <v>117</v>
      </c>
    </row>
    <row r="422" spans="2:18" ht="36" x14ac:dyDescent="0.25">
      <c r="B422" s="722" t="s">
        <v>1308</v>
      </c>
      <c r="C422" s="708"/>
      <c r="D422" s="685" t="s">
        <v>1309</v>
      </c>
      <c r="E422" s="69" t="s">
        <v>239</v>
      </c>
      <c r="F422" s="70" t="s">
        <v>239</v>
      </c>
      <c r="G422" s="71" t="s">
        <v>239</v>
      </c>
      <c r="H422" s="726" t="s">
        <v>1310</v>
      </c>
      <c r="I422" s="73" t="s">
        <v>239</v>
      </c>
      <c r="J422" s="74" t="s">
        <v>239</v>
      </c>
      <c r="K422" s="341" t="s">
        <v>239</v>
      </c>
      <c r="L422" s="76" t="s">
        <v>239</v>
      </c>
      <c r="M422" s="76" t="s">
        <v>239</v>
      </c>
      <c r="N422" s="76" t="s">
        <v>239</v>
      </c>
      <c r="O422" s="342"/>
      <c r="P422" s="78"/>
      <c r="Q422" s="73"/>
      <c r="R422" s="146"/>
    </row>
    <row r="423" spans="2:18" x14ac:dyDescent="0.25">
      <c r="B423" s="258" t="s">
        <v>1311</v>
      </c>
      <c r="C423" s="701"/>
      <c r="D423" s="198"/>
      <c r="E423" s="243" t="s">
        <v>108</v>
      </c>
      <c r="F423" s="268"/>
      <c r="G423" s="265" t="s">
        <v>112</v>
      </c>
      <c r="H423" s="196" t="s">
        <v>1312</v>
      </c>
      <c r="I423" s="15"/>
      <c r="J423" s="960" t="s">
        <v>128</v>
      </c>
      <c r="K423" s="133"/>
      <c r="L423" s="17"/>
      <c r="M423" s="17"/>
      <c r="N423" s="17"/>
      <c r="O423" s="254" t="s">
        <v>128</v>
      </c>
      <c r="P423" s="884" t="s">
        <v>128</v>
      </c>
      <c r="Q423" s="847"/>
      <c r="R423" s="850"/>
    </row>
    <row r="424" spans="2:18" x14ac:dyDescent="0.25">
      <c r="B424" s="258" t="s">
        <v>1313</v>
      </c>
      <c r="C424" s="701"/>
      <c r="D424" s="198"/>
      <c r="E424" s="243" t="s">
        <v>421</v>
      </c>
      <c r="F424" s="268"/>
      <c r="G424" s="265" t="s">
        <v>517</v>
      </c>
      <c r="H424" s="196" t="s">
        <v>1314</v>
      </c>
      <c r="I424" s="15"/>
      <c r="J424" s="961"/>
      <c r="K424" s="133"/>
      <c r="L424" s="17"/>
      <c r="M424" s="17"/>
      <c r="N424" s="17"/>
      <c r="O424" s="254" t="s">
        <v>128</v>
      </c>
      <c r="P424" s="909"/>
      <c r="Q424" s="848"/>
      <c r="R424" s="851"/>
    </row>
    <row r="425" spans="2:18" x14ac:dyDescent="0.25">
      <c r="B425" s="280" t="s">
        <v>1315</v>
      </c>
      <c r="C425" s="705"/>
      <c r="D425" s="200"/>
      <c r="E425" s="281" t="s">
        <v>567</v>
      </c>
      <c r="F425" s="282"/>
      <c r="G425" s="283" t="s">
        <v>257</v>
      </c>
      <c r="H425" s="204" t="s">
        <v>1316</v>
      </c>
      <c r="I425" s="64"/>
      <c r="J425" s="962"/>
      <c r="K425" s="283" t="s">
        <v>192</v>
      </c>
      <c r="L425" s="284" t="s">
        <v>504</v>
      </c>
      <c r="M425" s="281"/>
      <c r="N425" s="284" t="s">
        <v>195</v>
      </c>
      <c r="O425" s="285" t="s">
        <v>128</v>
      </c>
      <c r="P425" s="885"/>
      <c r="Q425" s="849"/>
      <c r="R425" s="852"/>
    </row>
    <row r="426" spans="2:18" ht="24" x14ac:dyDescent="0.25">
      <c r="B426" s="145" t="s">
        <v>1317</v>
      </c>
      <c r="C426" s="694" t="s">
        <v>155</v>
      </c>
      <c r="D426" s="580" t="s">
        <v>1318</v>
      </c>
      <c r="E426" s="69" t="s">
        <v>239</v>
      </c>
      <c r="F426" s="70" t="s">
        <v>239</v>
      </c>
      <c r="G426" s="71" t="s">
        <v>239</v>
      </c>
      <c r="H426" s="72" t="s">
        <v>1319</v>
      </c>
      <c r="I426" s="73" t="s">
        <v>239</v>
      </c>
      <c r="J426" s="74" t="s">
        <v>239</v>
      </c>
      <c r="K426" s="75" t="s">
        <v>239</v>
      </c>
      <c r="L426" s="76" t="s">
        <v>239</v>
      </c>
      <c r="M426" s="76" t="s">
        <v>239</v>
      </c>
      <c r="N426" s="76" t="s">
        <v>239</v>
      </c>
      <c r="O426" s="77"/>
      <c r="P426" s="78"/>
      <c r="Q426" s="73"/>
      <c r="R426" s="146"/>
    </row>
    <row r="427" spans="2:18" x14ac:dyDescent="0.25">
      <c r="B427" s="121" t="s">
        <v>1320</v>
      </c>
      <c r="C427" s="699"/>
      <c r="D427" s="181"/>
      <c r="E427" s="122" t="s">
        <v>240</v>
      </c>
      <c r="F427" s="249"/>
      <c r="G427" s="123" t="s">
        <v>241</v>
      </c>
      <c r="H427" s="274" t="s">
        <v>1321</v>
      </c>
      <c r="I427" s="274" t="s">
        <v>1322</v>
      </c>
      <c r="J427" s="407" t="s">
        <v>1323</v>
      </c>
      <c r="K427" s="137" t="s">
        <v>244</v>
      </c>
      <c r="L427" s="107" t="s">
        <v>193</v>
      </c>
      <c r="M427" s="107" t="s">
        <v>680</v>
      </c>
      <c r="N427" s="107" t="s">
        <v>195</v>
      </c>
      <c r="O427" s="277" t="s">
        <v>196</v>
      </c>
      <c r="P427" s="131" t="s">
        <v>118</v>
      </c>
      <c r="Q427" s="129" t="s">
        <v>187</v>
      </c>
      <c r="R427" s="431" t="s">
        <v>117</v>
      </c>
    </row>
    <row r="428" spans="2:18" x14ac:dyDescent="0.25">
      <c r="B428" s="524" t="s">
        <v>1324</v>
      </c>
      <c r="C428" s="693" t="s">
        <v>137</v>
      </c>
      <c r="D428" s="591"/>
      <c r="E428" s="353" t="s">
        <v>314</v>
      </c>
      <c r="F428" s="357"/>
      <c r="G428" s="164" t="s">
        <v>112</v>
      </c>
      <c r="H428" s="355" t="s">
        <v>1325</v>
      </c>
      <c r="I428" s="138"/>
      <c r="J428" s="362" t="s">
        <v>1111</v>
      </c>
      <c r="K428" s="359"/>
      <c r="L428" s="360"/>
      <c r="M428" s="360"/>
      <c r="N428" s="360"/>
      <c r="O428" s="343" t="s">
        <v>123</v>
      </c>
      <c r="P428" s="100" t="s">
        <v>118</v>
      </c>
      <c r="Q428" s="98"/>
      <c r="R428" s="110" t="s">
        <v>117</v>
      </c>
    </row>
    <row r="429" spans="2:18" ht="24" x14ac:dyDescent="0.25">
      <c r="B429" s="681" t="s">
        <v>1326</v>
      </c>
      <c r="C429" s="703" t="s">
        <v>155</v>
      </c>
      <c r="D429" s="306" t="s">
        <v>1327</v>
      </c>
      <c r="E429" s="80" t="s">
        <v>239</v>
      </c>
      <c r="F429" s="81" t="s">
        <v>239</v>
      </c>
      <c r="G429" s="82" t="s">
        <v>239</v>
      </c>
      <c r="H429" s="220" t="s">
        <v>1328</v>
      </c>
      <c r="I429" s="83" t="s">
        <v>239</v>
      </c>
      <c r="J429" s="84" t="s">
        <v>239</v>
      </c>
      <c r="K429" s="102" t="s">
        <v>239</v>
      </c>
      <c r="L429" s="86" t="s">
        <v>239</v>
      </c>
      <c r="M429" s="86" t="s">
        <v>239</v>
      </c>
      <c r="N429" s="86" t="s">
        <v>239</v>
      </c>
      <c r="O429" s="251"/>
      <c r="P429" s="88"/>
      <c r="Q429" s="83"/>
      <c r="R429" s="89"/>
    </row>
    <row r="430" spans="2:18" x14ac:dyDescent="0.25">
      <c r="B430" s="258" t="s">
        <v>1329</v>
      </c>
      <c r="C430" s="701"/>
      <c r="D430" s="198"/>
      <c r="E430" s="243" t="s">
        <v>240</v>
      </c>
      <c r="F430" s="268"/>
      <c r="G430" s="265" t="s">
        <v>241</v>
      </c>
      <c r="H430" s="196" t="s">
        <v>1330</v>
      </c>
      <c r="I430" s="299" t="s">
        <v>1322</v>
      </c>
      <c r="J430" s="300" t="s">
        <v>1331</v>
      </c>
      <c r="K430" s="301"/>
      <c r="L430" s="302"/>
      <c r="M430" s="302"/>
      <c r="N430" s="302"/>
      <c r="O430" s="303" t="s">
        <v>128</v>
      </c>
      <c r="P430" s="884" t="s">
        <v>128</v>
      </c>
      <c r="Q430" s="847"/>
      <c r="R430" s="850"/>
    </row>
    <row r="431" spans="2:18" ht="60" x14ac:dyDescent="0.25">
      <c r="B431" s="316" t="s">
        <v>1332</v>
      </c>
      <c r="C431" s="709"/>
      <c r="D431" s="582"/>
      <c r="E431" s="317" t="s">
        <v>406</v>
      </c>
      <c r="F431" s="318"/>
      <c r="G431" s="319" t="s">
        <v>209</v>
      </c>
      <c r="H431" s="320" t="s">
        <v>1333</v>
      </c>
      <c r="I431" s="321"/>
      <c r="J431" s="453" t="s">
        <v>1334</v>
      </c>
      <c r="K431" s="631"/>
      <c r="L431" s="432"/>
      <c r="M431" s="432"/>
      <c r="N431" s="432"/>
      <c r="O431" s="409" t="s">
        <v>128</v>
      </c>
      <c r="P431" s="909"/>
      <c r="Q431" s="848"/>
      <c r="R431" s="851"/>
    </row>
    <row r="432" spans="2:18" x14ac:dyDescent="0.25">
      <c r="B432" s="584" t="s">
        <v>1335</v>
      </c>
      <c r="C432" s="719" t="s">
        <v>137</v>
      </c>
      <c r="D432" s="686"/>
      <c r="E432" s="230" t="s">
        <v>314</v>
      </c>
      <c r="F432" s="357"/>
      <c r="G432" s="262" t="s">
        <v>112</v>
      </c>
      <c r="H432" s="410" t="s">
        <v>1336</v>
      </c>
      <c r="I432" s="138"/>
      <c r="J432" s="408" t="s">
        <v>1111</v>
      </c>
      <c r="K432" s="351"/>
      <c r="L432" s="352"/>
      <c r="M432" s="352"/>
      <c r="N432" s="352"/>
      <c r="O432" s="285" t="s">
        <v>128</v>
      </c>
      <c r="P432" s="885"/>
      <c r="Q432" s="849"/>
      <c r="R432" s="852"/>
    </row>
    <row r="433" spans="2:18" ht="24" x14ac:dyDescent="0.25">
      <c r="B433" s="79" t="s">
        <v>1337</v>
      </c>
      <c r="C433" s="491" t="s">
        <v>155</v>
      </c>
      <c r="D433" s="461" t="s">
        <v>1338</v>
      </c>
      <c r="E433" s="80" t="s">
        <v>239</v>
      </c>
      <c r="F433" s="81" t="s">
        <v>239</v>
      </c>
      <c r="G433" s="82" t="s">
        <v>239</v>
      </c>
      <c r="H433" s="52" t="s">
        <v>1339</v>
      </c>
      <c r="I433" s="83" t="s">
        <v>239</v>
      </c>
      <c r="J433" s="84" t="s">
        <v>239</v>
      </c>
      <c r="K433" s="341" t="s">
        <v>239</v>
      </c>
      <c r="L433" s="76" t="s">
        <v>239</v>
      </c>
      <c r="M433" s="76" t="s">
        <v>239</v>
      </c>
      <c r="N433" s="76" t="s">
        <v>239</v>
      </c>
      <c r="O433" s="342"/>
      <c r="P433" s="88"/>
      <c r="Q433" s="83"/>
      <c r="R433" s="89"/>
    </row>
    <row r="434" spans="2:18" ht="22.5" customHeight="1" x14ac:dyDescent="0.25">
      <c r="B434" s="121" t="s">
        <v>1340</v>
      </c>
      <c r="C434" s="699"/>
      <c r="D434" s="181"/>
      <c r="E434" s="122" t="s">
        <v>349</v>
      </c>
      <c r="F434" s="249"/>
      <c r="G434" s="123" t="s">
        <v>241</v>
      </c>
      <c r="H434" s="274" t="s">
        <v>1341</v>
      </c>
      <c r="I434" s="105"/>
      <c r="J434" s="858" t="s">
        <v>1342</v>
      </c>
      <c r="K434" s="137"/>
      <c r="L434" s="107"/>
      <c r="M434" s="107" t="s">
        <v>327</v>
      </c>
      <c r="N434" s="107"/>
      <c r="O434" s="277" t="s">
        <v>196</v>
      </c>
      <c r="P434" s="131" t="s">
        <v>118</v>
      </c>
      <c r="Q434" s="98" t="s">
        <v>187</v>
      </c>
      <c r="R434" s="110" t="s">
        <v>117</v>
      </c>
    </row>
    <row r="435" spans="2:18" ht="22.5" customHeight="1" x14ac:dyDescent="0.25">
      <c r="B435" s="536" t="s">
        <v>1343</v>
      </c>
      <c r="C435" s="570"/>
      <c r="D435" s="347"/>
      <c r="E435" s="128" t="s">
        <v>189</v>
      </c>
      <c r="F435" s="143"/>
      <c r="G435" s="631" t="s">
        <v>189</v>
      </c>
      <c r="H435" s="274" t="s">
        <v>1344</v>
      </c>
      <c r="I435" s="129"/>
      <c r="J435" s="873"/>
      <c r="K435" s="368"/>
      <c r="L435" s="107"/>
      <c r="M435" s="107" t="s">
        <v>194</v>
      </c>
      <c r="N435" s="432"/>
      <c r="O435" s="538" t="s">
        <v>196</v>
      </c>
      <c r="P435" s="131" t="s">
        <v>118</v>
      </c>
      <c r="Q435" s="129" t="s">
        <v>187</v>
      </c>
      <c r="R435" s="431" t="s">
        <v>117</v>
      </c>
    </row>
    <row r="436" spans="2:18" x14ac:dyDescent="0.25">
      <c r="B436" s="524" t="s">
        <v>1345</v>
      </c>
      <c r="C436" s="693" t="s">
        <v>137</v>
      </c>
      <c r="D436" s="591"/>
      <c r="E436" s="353" t="s">
        <v>314</v>
      </c>
      <c r="F436" s="357"/>
      <c r="G436" s="646" t="s">
        <v>112</v>
      </c>
      <c r="H436" s="587" t="s">
        <v>1346</v>
      </c>
      <c r="I436" s="119"/>
      <c r="J436" s="527" t="s">
        <v>1111</v>
      </c>
      <c r="K436" s="359"/>
      <c r="L436" s="360"/>
      <c r="M436" s="360"/>
      <c r="N436" s="360"/>
      <c r="O436" s="343" t="s">
        <v>123</v>
      </c>
      <c r="P436" s="100" t="s">
        <v>118</v>
      </c>
      <c r="Q436" s="98"/>
      <c r="R436" s="110" t="s">
        <v>117</v>
      </c>
    </row>
    <row r="437" spans="2:18" ht="30" customHeight="1" x14ac:dyDescent="0.25">
      <c r="B437" s="79" t="s">
        <v>1347</v>
      </c>
      <c r="C437" s="491"/>
      <c r="D437" s="461" t="s">
        <v>1348</v>
      </c>
      <c r="E437" s="80" t="s">
        <v>239</v>
      </c>
      <c r="F437" s="103" t="s">
        <v>239</v>
      </c>
      <c r="G437" s="102" t="s">
        <v>239</v>
      </c>
      <c r="H437" s="52" t="s">
        <v>1349</v>
      </c>
      <c r="I437" s="83" t="s">
        <v>239</v>
      </c>
      <c r="J437" s="89" t="s">
        <v>239</v>
      </c>
      <c r="K437" s="82" t="s">
        <v>239</v>
      </c>
      <c r="L437" s="86" t="s">
        <v>239</v>
      </c>
      <c r="M437" s="86" t="s">
        <v>239</v>
      </c>
      <c r="N437" s="86" t="s">
        <v>239</v>
      </c>
      <c r="O437" s="251"/>
      <c r="P437" s="88"/>
      <c r="Q437" s="83"/>
      <c r="R437" s="89"/>
    </row>
    <row r="438" spans="2:18" ht="30" x14ac:dyDescent="0.25">
      <c r="B438" s="626" t="s">
        <v>1350</v>
      </c>
      <c r="C438" s="698"/>
      <c r="D438" s="413"/>
      <c r="E438" s="96" t="s">
        <v>61</v>
      </c>
      <c r="F438" s="327"/>
      <c r="G438" s="628" t="s">
        <v>112</v>
      </c>
      <c r="H438" s="108" t="s">
        <v>1351</v>
      </c>
      <c r="I438" s="98"/>
      <c r="J438" s="606" t="s">
        <v>1352</v>
      </c>
      <c r="K438" s="604"/>
      <c r="L438" s="620"/>
      <c r="M438" s="620"/>
      <c r="N438" s="620"/>
      <c r="O438" s="286" t="s">
        <v>336</v>
      </c>
      <c r="P438" s="100" t="s">
        <v>118</v>
      </c>
      <c r="Q438" s="98" t="s">
        <v>187</v>
      </c>
      <c r="R438" s="110" t="s">
        <v>117</v>
      </c>
    </row>
    <row r="439" spans="2:18" x14ac:dyDescent="0.25">
      <c r="B439" s="54" t="s">
        <v>1353</v>
      </c>
      <c r="C439" s="695"/>
      <c r="D439" s="180"/>
      <c r="E439" s="10" t="s">
        <v>1354</v>
      </c>
      <c r="F439" s="20"/>
      <c r="G439" s="133"/>
      <c r="H439" s="108"/>
      <c r="I439" s="14"/>
      <c r="J439" s="55"/>
      <c r="K439" s="12"/>
      <c r="L439" s="17"/>
      <c r="M439" s="17"/>
      <c r="N439" s="17"/>
      <c r="O439" s="253"/>
      <c r="P439" s="869" t="s">
        <v>118</v>
      </c>
      <c r="Q439" s="863" t="s">
        <v>187</v>
      </c>
      <c r="R439" s="866" t="s">
        <v>117</v>
      </c>
    </row>
    <row r="440" spans="2:18" ht="60" x14ac:dyDescent="0.25">
      <c r="B440" s="54" t="s">
        <v>1355</v>
      </c>
      <c r="C440" s="695"/>
      <c r="D440" s="180"/>
      <c r="E440" s="322"/>
      <c r="F440" s="332" t="s">
        <v>349</v>
      </c>
      <c r="G440" s="323" t="s">
        <v>241</v>
      </c>
      <c r="H440" s="108" t="s">
        <v>1356</v>
      </c>
      <c r="I440" s="329"/>
      <c r="J440" s="450" t="s">
        <v>1357</v>
      </c>
      <c r="K440" s="12" t="s">
        <v>244</v>
      </c>
      <c r="L440" s="17" t="s">
        <v>193</v>
      </c>
      <c r="M440" s="459" t="s">
        <v>680</v>
      </c>
      <c r="N440" s="17" t="s">
        <v>195</v>
      </c>
      <c r="O440" s="252" t="s">
        <v>196</v>
      </c>
      <c r="P440" s="870"/>
      <c r="Q440" s="864"/>
      <c r="R440" s="867"/>
    </row>
    <row r="441" spans="2:18" ht="36" customHeight="1" x14ac:dyDescent="0.2">
      <c r="B441" s="389" t="s">
        <v>1358</v>
      </c>
      <c r="C441" s="692" t="s">
        <v>137</v>
      </c>
      <c r="D441" s="180"/>
      <c r="E441" s="322"/>
      <c r="F441" s="269" t="s">
        <v>189</v>
      </c>
      <c r="G441" s="264" t="s">
        <v>189</v>
      </c>
      <c r="H441" s="259" t="s">
        <v>1359</v>
      </c>
      <c r="I441" s="19"/>
      <c r="J441" s="473" t="s">
        <v>1360</v>
      </c>
      <c r="K441" s="477" t="s">
        <v>192</v>
      </c>
      <c r="L441" s="459" t="s">
        <v>504</v>
      </c>
      <c r="M441" s="459" t="s">
        <v>194</v>
      </c>
      <c r="N441" s="459" t="s">
        <v>195</v>
      </c>
      <c r="O441" s="252" t="s">
        <v>196</v>
      </c>
      <c r="P441" s="870"/>
      <c r="Q441" s="864"/>
      <c r="R441" s="867"/>
    </row>
    <row r="442" spans="2:18" ht="36" x14ac:dyDescent="0.25">
      <c r="B442" s="54" t="s">
        <v>1361</v>
      </c>
      <c r="C442" s="690" t="s">
        <v>155</v>
      </c>
      <c r="D442" s="180"/>
      <c r="E442" s="10"/>
      <c r="F442" s="327" t="s">
        <v>1362</v>
      </c>
      <c r="G442" s="774" t="str">
        <f>HYPERLINK("#APStandAircraft","Code list")</f>
        <v>Code list</v>
      </c>
      <c r="H442" s="260" t="s">
        <v>1363</v>
      </c>
      <c r="I442" s="14"/>
      <c r="J442" s="655" t="s">
        <v>122</v>
      </c>
      <c r="K442" s="12"/>
      <c r="L442" s="17"/>
      <c r="M442" s="17"/>
      <c r="N442" s="17"/>
      <c r="O442" s="252" t="s">
        <v>196</v>
      </c>
      <c r="P442" s="874"/>
      <c r="Q442" s="865"/>
      <c r="R442" s="868"/>
    </row>
    <row r="443" spans="2:18" x14ac:dyDescent="0.25">
      <c r="B443" s="54" t="s">
        <v>1364</v>
      </c>
      <c r="C443" s="695"/>
      <c r="D443" s="180"/>
      <c r="E443" s="10" t="s">
        <v>1365</v>
      </c>
      <c r="F443" s="20"/>
      <c r="G443" s="627" t="s">
        <v>112</v>
      </c>
      <c r="H443" s="108" t="s">
        <v>1366</v>
      </c>
      <c r="I443" s="14"/>
      <c r="J443" s="55" t="s">
        <v>1183</v>
      </c>
      <c r="K443" s="12"/>
      <c r="L443" s="17"/>
      <c r="M443" s="17"/>
      <c r="N443" s="17"/>
      <c r="O443" s="253" t="s">
        <v>123</v>
      </c>
      <c r="P443" s="100" t="s">
        <v>118</v>
      </c>
      <c r="Q443" s="98"/>
      <c r="R443" s="110" t="s">
        <v>117</v>
      </c>
    </row>
    <row r="444" spans="2:18" x14ac:dyDescent="0.25">
      <c r="B444" s="887" t="s">
        <v>1367</v>
      </c>
      <c r="C444" s="699"/>
      <c r="D444" s="889"/>
      <c r="E444" s="891" t="s">
        <v>1368</v>
      </c>
      <c r="F444" s="893"/>
      <c r="G444" s="566" t="s">
        <v>112</v>
      </c>
      <c r="H444" s="895" t="s">
        <v>1369</v>
      </c>
      <c r="I444" s="875"/>
      <c r="J444" s="866" t="s">
        <v>1183</v>
      </c>
      <c r="K444" s="898"/>
      <c r="L444" s="875"/>
      <c r="M444" s="875"/>
      <c r="N444" s="875"/>
      <c r="O444" s="465" t="s">
        <v>123</v>
      </c>
      <c r="P444" s="869" t="s">
        <v>118</v>
      </c>
      <c r="Q444" s="863" t="s">
        <v>187</v>
      </c>
      <c r="R444" s="866" t="s">
        <v>117</v>
      </c>
    </row>
    <row r="445" spans="2:18" ht="45" customHeight="1" x14ac:dyDescent="0.25">
      <c r="B445" s="888"/>
      <c r="C445" s="690" t="s">
        <v>528</v>
      </c>
      <c r="D445" s="890"/>
      <c r="E445" s="892"/>
      <c r="F445" s="894"/>
      <c r="G445" s="775" t="str">
        <f>HYPERLINK("#APStandGuidance","Code list")</f>
        <v>Code list</v>
      </c>
      <c r="H445" s="896"/>
      <c r="I445" s="897"/>
      <c r="J445" s="868"/>
      <c r="K445" s="899"/>
      <c r="L445" s="876"/>
      <c r="M445" s="876"/>
      <c r="N445" s="876"/>
      <c r="O445" s="307" t="s">
        <v>196</v>
      </c>
      <c r="P445" s="874"/>
      <c r="Q445" s="865"/>
      <c r="R445" s="868"/>
    </row>
    <row r="446" spans="2:18" ht="60" x14ac:dyDescent="0.25">
      <c r="B446" s="148" t="s">
        <v>1370</v>
      </c>
      <c r="C446" s="567"/>
      <c r="D446" s="380"/>
      <c r="E446" s="149" t="s">
        <v>1371</v>
      </c>
      <c r="F446" s="144"/>
      <c r="G446" s="301" t="s">
        <v>324</v>
      </c>
      <c r="H446" s="274" t="s">
        <v>1372</v>
      </c>
      <c r="I446" s="150"/>
      <c r="J446" s="450" t="s">
        <v>1373</v>
      </c>
      <c r="K446" s="123"/>
      <c r="L446" s="107"/>
      <c r="M446" s="107" t="s">
        <v>327</v>
      </c>
      <c r="N446" s="107"/>
      <c r="O446" s="468" t="s">
        <v>196</v>
      </c>
      <c r="P446" s="100" t="s">
        <v>118</v>
      </c>
      <c r="Q446" s="98" t="s">
        <v>187</v>
      </c>
      <c r="R446" s="110" t="s">
        <v>117</v>
      </c>
    </row>
    <row r="447" spans="2:18" x14ac:dyDescent="0.25">
      <c r="B447" s="312" t="s">
        <v>1374</v>
      </c>
      <c r="C447" s="689"/>
      <c r="E447" s="313" t="s">
        <v>1375</v>
      </c>
      <c r="F447" s="314"/>
      <c r="G447" s="776" t="str">
        <f>HYPERLINK("#APStandJet","Code list")</f>
        <v>Code list</v>
      </c>
      <c r="H447" s="315" t="s">
        <v>1376</v>
      </c>
      <c r="I447" s="289"/>
      <c r="J447" s="955" t="s">
        <v>122</v>
      </c>
      <c r="K447" s="368"/>
      <c r="L447" s="432"/>
      <c r="M447" s="432"/>
      <c r="N447" s="432"/>
      <c r="O447" s="303" t="s">
        <v>128</v>
      </c>
      <c r="P447" s="187" t="s">
        <v>128</v>
      </c>
      <c r="Q447" s="188"/>
      <c r="R447" s="182"/>
    </row>
    <row r="448" spans="2:18" x14ac:dyDescent="0.25">
      <c r="B448" s="308" t="s">
        <v>1377</v>
      </c>
      <c r="C448" s="711"/>
      <c r="D448" s="563"/>
      <c r="E448" s="243" t="s">
        <v>1378</v>
      </c>
      <c r="F448" s="309"/>
      <c r="G448" s="777" t="str">
        <f>HYPERLINK("#APStandFuel","Code list")</f>
        <v>Code list</v>
      </c>
      <c r="H448" s="310" t="s">
        <v>1379</v>
      </c>
      <c r="I448" s="311"/>
      <c r="J448" s="956"/>
      <c r="K448" s="328"/>
      <c r="L448" s="302"/>
      <c r="M448" s="302"/>
      <c r="N448" s="302"/>
      <c r="O448" s="303" t="s">
        <v>128</v>
      </c>
      <c r="P448" s="187" t="s">
        <v>128</v>
      </c>
      <c r="Q448" s="188"/>
      <c r="R448" s="182"/>
    </row>
    <row r="449" spans="2:18" x14ac:dyDescent="0.25">
      <c r="B449" s="316" t="s">
        <v>1380</v>
      </c>
      <c r="C449" s="709"/>
      <c r="D449" s="582"/>
      <c r="E449" s="317" t="s">
        <v>1381</v>
      </c>
      <c r="F449" s="318"/>
      <c r="G449" s="774" t="str">
        <f>HYPERLINK("#APStandPower","Code list")</f>
        <v>Code list</v>
      </c>
      <c r="H449" s="320" t="s">
        <v>1382</v>
      </c>
      <c r="I449" s="321"/>
      <c r="J449" s="956"/>
      <c r="K449" s="328"/>
      <c r="L449" s="302"/>
      <c r="M449" s="302"/>
      <c r="N449" s="302"/>
      <c r="O449" s="303" t="s">
        <v>128</v>
      </c>
      <c r="P449" s="187" t="s">
        <v>128</v>
      </c>
      <c r="Q449" s="188"/>
      <c r="R449" s="182"/>
    </row>
    <row r="450" spans="2:18" x14ac:dyDescent="0.25">
      <c r="B450" s="316" t="s">
        <v>1383</v>
      </c>
      <c r="C450" s="709"/>
      <c r="D450" s="582"/>
      <c r="E450" s="317" t="s">
        <v>1384</v>
      </c>
      <c r="F450" s="318"/>
      <c r="G450" s="774" t="str">
        <f>HYPERLINK("#APStandTowing","Code list")</f>
        <v>Code list</v>
      </c>
      <c r="H450" s="320" t="s">
        <v>1385</v>
      </c>
      <c r="I450" s="321"/>
      <c r="J450" s="963"/>
      <c r="K450" s="328"/>
      <c r="L450" s="302"/>
      <c r="M450" s="302"/>
      <c r="N450" s="302"/>
      <c r="O450" s="303" t="s">
        <v>128</v>
      </c>
      <c r="P450" s="187" t="s">
        <v>128</v>
      </c>
      <c r="Q450" s="188"/>
      <c r="R450" s="182"/>
    </row>
    <row r="451" spans="2:18" x14ac:dyDescent="0.25">
      <c r="B451" s="316" t="s">
        <v>1386</v>
      </c>
      <c r="C451" s="709"/>
      <c r="D451" s="582"/>
      <c r="E451" s="317" t="s">
        <v>1387</v>
      </c>
      <c r="F451" s="318"/>
      <c r="G451" s="319" t="s">
        <v>112</v>
      </c>
      <c r="H451" s="320" t="s">
        <v>1388</v>
      </c>
      <c r="I451" s="321"/>
      <c r="J451" s="331" t="s">
        <v>128</v>
      </c>
      <c r="K451" s="123"/>
      <c r="L451" s="107"/>
      <c r="M451" s="107"/>
      <c r="N451" s="107"/>
      <c r="O451" s="303" t="s">
        <v>128</v>
      </c>
      <c r="P451" s="187" t="s">
        <v>128</v>
      </c>
      <c r="Q451" s="188"/>
      <c r="R451" s="182"/>
    </row>
    <row r="452" spans="2:18" x14ac:dyDescent="0.25">
      <c r="B452" s="626" t="s">
        <v>1389</v>
      </c>
      <c r="C452" s="690" t="s">
        <v>528</v>
      </c>
      <c r="D452" s="413"/>
      <c r="E452" s="96" t="s">
        <v>529</v>
      </c>
      <c r="F452" s="327"/>
      <c r="G452" s="775" t="str">
        <f>HYPERLINK("#APStandSurf","Code list")</f>
        <v>Code list</v>
      </c>
      <c r="H452" s="108" t="s">
        <v>1390</v>
      </c>
      <c r="I452" s="98"/>
      <c r="J452" s="964" t="s">
        <v>1373</v>
      </c>
      <c r="K452" s="604"/>
      <c r="L452" s="620"/>
      <c r="M452" s="620"/>
      <c r="N452" s="620"/>
      <c r="O452" s="286" t="s">
        <v>196</v>
      </c>
      <c r="P452" s="100" t="s">
        <v>118</v>
      </c>
      <c r="Q452" s="98" t="s">
        <v>187</v>
      </c>
      <c r="R452" s="110" t="s">
        <v>117</v>
      </c>
    </row>
    <row r="453" spans="2:18" x14ac:dyDescent="0.25">
      <c r="B453" s="54" t="s">
        <v>1391</v>
      </c>
      <c r="C453" s="695"/>
      <c r="D453" s="180"/>
      <c r="E453" s="10" t="s">
        <v>748</v>
      </c>
      <c r="F453" s="20"/>
      <c r="G453" s="133" t="s">
        <v>112</v>
      </c>
      <c r="H453" s="108" t="s">
        <v>1087</v>
      </c>
      <c r="I453" s="14"/>
      <c r="J453" s="901"/>
      <c r="K453" s="12"/>
      <c r="L453" s="17"/>
      <c r="M453" s="17"/>
      <c r="N453" s="17"/>
      <c r="O453" s="286" t="s">
        <v>196</v>
      </c>
      <c r="P453" s="100" t="s">
        <v>118</v>
      </c>
      <c r="Q453" s="98" t="s">
        <v>187</v>
      </c>
      <c r="R453" s="110" t="s">
        <v>117</v>
      </c>
    </row>
    <row r="454" spans="2:18" x14ac:dyDescent="0.25">
      <c r="B454" s="121" t="s">
        <v>1392</v>
      </c>
      <c r="C454" s="692" t="s">
        <v>171</v>
      </c>
      <c r="D454" s="181"/>
      <c r="E454" s="333" t="s">
        <v>533</v>
      </c>
      <c r="F454" s="142"/>
      <c r="G454" s="536"/>
      <c r="H454" s="274"/>
      <c r="I454" s="105"/>
      <c r="J454" s="901"/>
      <c r="K454" s="12"/>
      <c r="L454" s="17"/>
      <c r="M454" s="17"/>
      <c r="N454" s="17"/>
      <c r="O454" s="286"/>
      <c r="P454" s="860" t="s">
        <v>118</v>
      </c>
      <c r="Q454" s="863" t="s">
        <v>187</v>
      </c>
      <c r="R454" s="866" t="s">
        <v>117</v>
      </c>
    </row>
    <row r="455" spans="2:18" ht="30" customHeight="1" x14ac:dyDescent="0.25">
      <c r="B455" s="626" t="s">
        <v>1393</v>
      </c>
      <c r="C455" s="717" t="s">
        <v>1094</v>
      </c>
      <c r="D455" s="413"/>
      <c r="E455" s="96"/>
      <c r="F455" s="678" t="s">
        <v>536</v>
      </c>
      <c r="G455" s="325" t="s">
        <v>209</v>
      </c>
      <c r="H455" s="176" t="s">
        <v>1394</v>
      </c>
      <c r="I455" s="98"/>
      <c r="J455" s="901"/>
      <c r="K455" s="12"/>
      <c r="L455" s="17"/>
      <c r="M455" s="17"/>
      <c r="N455" s="17"/>
      <c r="O455" s="252" t="s">
        <v>336</v>
      </c>
      <c r="P455" s="861"/>
      <c r="Q455" s="864"/>
      <c r="R455" s="867"/>
    </row>
    <row r="456" spans="2:18" ht="30" x14ac:dyDescent="0.25">
      <c r="B456" s="389" t="s">
        <v>1395</v>
      </c>
      <c r="C456" s="692" t="s">
        <v>137</v>
      </c>
      <c r="D456" s="181"/>
      <c r="E456" s="122"/>
      <c r="F456" s="504" t="s">
        <v>539</v>
      </c>
      <c r="G456" s="808" t="str">
        <f>HYPERLINK("#APStandPav","Code list")</f>
        <v>Code list</v>
      </c>
      <c r="H456" s="176" t="s">
        <v>540</v>
      </c>
      <c r="I456" s="14"/>
      <c r="J456" s="901"/>
      <c r="K456" s="12"/>
      <c r="L456" s="17"/>
      <c r="M456" s="17"/>
      <c r="N456" s="17"/>
      <c r="O456" s="252" t="s">
        <v>336</v>
      </c>
      <c r="P456" s="861"/>
      <c r="Q456" s="864"/>
      <c r="R456" s="867"/>
    </row>
    <row r="457" spans="2:18" ht="30" x14ac:dyDescent="0.25">
      <c r="B457" s="389" t="s">
        <v>1396</v>
      </c>
      <c r="C457" s="692" t="s">
        <v>137</v>
      </c>
      <c r="D457" s="347"/>
      <c r="E457" s="128"/>
      <c r="F457" s="504" t="s">
        <v>542</v>
      </c>
      <c r="G457" s="770" t="str">
        <f>HYPERLINK("#APStandSubgrade","Code list")</f>
        <v>Code list</v>
      </c>
      <c r="H457" s="176" t="s">
        <v>1397</v>
      </c>
      <c r="I457" s="14"/>
      <c r="J457" s="901"/>
      <c r="K457" s="12"/>
      <c r="L457" s="17"/>
      <c r="M457" s="17"/>
      <c r="N457" s="17"/>
      <c r="O457" s="252" t="s">
        <v>336</v>
      </c>
      <c r="P457" s="861"/>
      <c r="Q457" s="864"/>
      <c r="R457" s="867"/>
    </row>
    <row r="458" spans="2:18" ht="30" x14ac:dyDescent="0.25">
      <c r="B458" s="389" t="s">
        <v>1398</v>
      </c>
      <c r="C458" s="692" t="s">
        <v>137</v>
      </c>
      <c r="D458" s="347"/>
      <c r="E458" s="128"/>
      <c r="F458" s="504" t="s">
        <v>546</v>
      </c>
      <c r="G458" s="770" t="str">
        <f>HYPERLINK("#APStandPress","Code list")</f>
        <v>Code list</v>
      </c>
      <c r="H458" s="176" t="s">
        <v>547</v>
      </c>
      <c r="I458" s="14"/>
      <c r="J458" s="901"/>
      <c r="K458" s="12"/>
      <c r="L458" s="17"/>
      <c r="M458" s="17"/>
      <c r="N458" s="17"/>
      <c r="O458" s="252" t="s">
        <v>336</v>
      </c>
      <c r="P458" s="861"/>
      <c r="Q458" s="864"/>
      <c r="R458" s="867"/>
    </row>
    <row r="459" spans="2:18" ht="30" x14ac:dyDescent="0.25">
      <c r="B459" s="389" t="s">
        <v>1399</v>
      </c>
      <c r="C459" s="692" t="s">
        <v>137</v>
      </c>
      <c r="D459" s="413"/>
      <c r="E459" s="128"/>
      <c r="F459" s="504" t="s">
        <v>549</v>
      </c>
      <c r="G459" s="810" t="str">
        <f>HYPERLINK("#APStandEval","Code list")</f>
        <v>Code list</v>
      </c>
      <c r="H459" s="176" t="s">
        <v>1400</v>
      </c>
      <c r="I459" s="14"/>
      <c r="J459" s="902"/>
      <c r="K459" s="12"/>
      <c r="L459" s="17"/>
      <c r="M459" s="17"/>
      <c r="N459" s="17"/>
      <c r="O459" s="252" t="s">
        <v>336</v>
      </c>
      <c r="P459" s="861"/>
      <c r="Q459" s="864"/>
      <c r="R459" s="867"/>
    </row>
    <row r="460" spans="2:18" ht="45" x14ac:dyDescent="0.25">
      <c r="B460" s="389" t="s">
        <v>1401</v>
      </c>
      <c r="C460" s="692" t="s">
        <v>137</v>
      </c>
      <c r="D460" s="413"/>
      <c r="E460" s="672"/>
      <c r="F460" s="356" t="s">
        <v>552</v>
      </c>
      <c r="G460" s="264" t="s">
        <v>209</v>
      </c>
      <c r="H460" s="856" t="s">
        <v>553</v>
      </c>
      <c r="I460" s="14"/>
      <c r="J460" s="858" t="s">
        <v>554</v>
      </c>
      <c r="K460" s="12"/>
      <c r="L460" s="17"/>
      <c r="M460" s="17" t="s">
        <v>555</v>
      </c>
      <c r="N460" s="17"/>
      <c r="O460" s="117" t="s">
        <v>336</v>
      </c>
      <c r="P460" s="861"/>
      <c r="Q460" s="864"/>
      <c r="R460" s="867"/>
    </row>
    <row r="461" spans="2:18" ht="45" x14ac:dyDescent="0.25">
      <c r="B461" s="389" t="s">
        <v>1402</v>
      </c>
      <c r="C461" s="692" t="s">
        <v>137</v>
      </c>
      <c r="D461" s="413"/>
      <c r="E461" s="288"/>
      <c r="F461" s="356" t="s">
        <v>557</v>
      </c>
      <c r="G461" s="264" t="s">
        <v>209</v>
      </c>
      <c r="H461" s="857"/>
      <c r="I461" s="14"/>
      <c r="J461" s="859"/>
      <c r="K461" s="12"/>
      <c r="L461" s="17"/>
      <c r="M461" s="17" t="s">
        <v>558</v>
      </c>
      <c r="N461" s="17"/>
      <c r="O461" s="117" t="s">
        <v>336</v>
      </c>
      <c r="P461" s="862"/>
      <c r="Q461" s="865"/>
      <c r="R461" s="868"/>
    </row>
    <row r="462" spans="2:18" ht="30" x14ac:dyDescent="0.25">
      <c r="B462" s="389" t="s">
        <v>1403</v>
      </c>
      <c r="C462" s="690" t="s">
        <v>137</v>
      </c>
      <c r="D462" s="180"/>
      <c r="E462" s="333" t="s">
        <v>1404</v>
      </c>
      <c r="F462" s="334"/>
      <c r="G462" s="809" t="str">
        <f>HYPERLINK("#APStandPush","Code list")</f>
        <v>Code list</v>
      </c>
      <c r="H462" s="259" t="s">
        <v>1405</v>
      </c>
      <c r="I462" s="14"/>
      <c r="J462" s="449" t="s">
        <v>1406</v>
      </c>
      <c r="K462" s="12"/>
      <c r="L462" s="17"/>
      <c r="M462" s="17"/>
      <c r="N462" s="17"/>
      <c r="O462" s="286" t="s">
        <v>196</v>
      </c>
      <c r="P462" s="100" t="s">
        <v>118</v>
      </c>
      <c r="Q462" s="98" t="s">
        <v>187</v>
      </c>
      <c r="R462" s="110" t="s">
        <v>117</v>
      </c>
    </row>
    <row r="463" spans="2:18" x14ac:dyDescent="0.25">
      <c r="B463" s="54" t="s">
        <v>1407</v>
      </c>
      <c r="C463" s="695"/>
      <c r="D463" s="180"/>
      <c r="E463" s="10" t="s">
        <v>1408</v>
      </c>
      <c r="F463" s="20"/>
      <c r="G463" s="133"/>
      <c r="H463" s="108"/>
      <c r="I463" s="14"/>
      <c r="J463" s="55"/>
      <c r="K463" s="12"/>
      <c r="L463" s="17"/>
      <c r="M463" s="17"/>
      <c r="N463" s="17"/>
      <c r="O463" s="253"/>
      <c r="P463" s="19"/>
      <c r="Q463" s="14"/>
      <c r="R463" s="55"/>
    </row>
    <row r="464" spans="2:18" ht="30" x14ac:dyDescent="0.25">
      <c r="B464" s="54" t="s">
        <v>1409</v>
      </c>
      <c r="C464" s="695"/>
      <c r="D464" s="180"/>
      <c r="E464" s="10"/>
      <c r="F464" s="20" t="s">
        <v>421</v>
      </c>
      <c r="G464" s="133" t="s">
        <v>517</v>
      </c>
      <c r="H464" s="108" t="s">
        <v>1410</v>
      </c>
      <c r="I464" s="14"/>
      <c r="J464" s="101" t="s">
        <v>1406</v>
      </c>
      <c r="K464" s="12" t="s">
        <v>192</v>
      </c>
      <c r="L464" s="17" t="s">
        <v>193</v>
      </c>
      <c r="M464" s="459" t="s">
        <v>680</v>
      </c>
      <c r="N464" s="17" t="s">
        <v>195</v>
      </c>
      <c r="O464" s="286" t="s">
        <v>196</v>
      </c>
      <c r="P464" s="100" t="s">
        <v>118</v>
      </c>
      <c r="Q464" s="98" t="s">
        <v>187</v>
      </c>
      <c r="R464" s="110" t="s">
        <v>117</v>
      </c>
    </row>
    <row r="465" spans="2:18" ht="30" x14ac:dyDescent="0.25">
      <c r="B465" s="316" t="s">
        <v>1411</v>
      </c>
      <c r="C465" s="709"/>
      <c r="D465" s="582"/>
      <c r="E465" s="317"/>
      <c r="F465" s="318" t="s">
        <v>189</v>
      </c>
      <c r="G465" s="319" t="s">
        <v>189</v>
      </c>
      <c r="H465" s="320" t="s">
        <v>1412</v>
      </c>
      <c r="I465" s="105"/>
      <c r="J465" s="331" t="s">
        <v>122</v>
      </c>
      <c r="K465" s="271" t="s">
        <v>192</v>
      </c>
      <c r="L465" s="228" t="s">
        <v>504</v>
      </c>
      <c r="M465" s="488" t="s">
        <v>194</v>
      </c>
      <c r="N465" s="228" t="s">
        <v>195</v>
      </c>
      <c r="O465" s="303" t="s">
        <v>128</v>
      </c>
      <c r="P465" s="187" t="s">
        <v>128</v>
      </c>
      <c r="Q465" s="188"/>
      <c r="R465" s="182"/>
    </row>
    <row r="466" spans="2:18" x14ac:dyDescent="0.25">
      <c r="B466" s="316" t="s">
        <v>1413</v>
      </c>
      <c r="C466" s="719" t="s">
        <v>528</v>
      </c>
      <c r="D466" s="582"/>
      <c r="E466" s="317"/>
      <c r="F466" s="318" t="s">
        <v>253</v>
      </c>
      <c r="G466" s="771" t="str">
        <f>HYPERLINK("#APStandGuideDir","Code list")</f>
        <v>Code list</v>
      </c>
      <c r="H466" s="320" t="s">
        <v>1414</v>
      </c>
      <c r="I466" s="321"/>
      <c r="J466" s="324" t="s">
        <v>128</v>
      </c>
      <c r="K466" s="246"/>
      <c r="L466" s="248"/>
      <c r="M466" s="248"/>
      <c r="N466" s="248"/>
      <c r="O466" s="303" t="s">
        <v>128</v>
      </c>
      <c r="P466" s="187" t="s">
        <v>128</v>
      </c>
      <c r="Q466" s="188"/>
      <c r="R466" s="182"/>
    </row>
    <row r="467" spans="2:18" x14ac:dyDescent="0.25">
      <c r="B467" s="279" t="s">
        <v>1415</v>
      </c>
      <c r="C467" s="570"/>
      <c r="D467" s="181"/>
      <c r="E467" s="122"/>
      <c r="F467" s="142" t="s">
        <v>1175</v>
      </c>
      <c r="G467" s="137" t="s">
        <v>209</v>
      </c>
      <c r="H467" s="108" t="s">
        <v>1416</v>
      </c>
      <c r="I467" s="105"/>
      <c r="J467" s="930" t="s">
        <v>1406</v>
      </c>
      <c r="K467" s="123"/>
      <c r="L467" s="107"/>
      <c r="M467" s="107"/>
      <c r="N467" s="107"/>
      <c r="O467" s="286" t="s">
        <v>196</v>
      </c>
      <c r="P467" s="100" t="s">
        <v>118</v>
      </c>
      <c r="Q467" s="98" t="s">
        <v>187</v>
      </c>
      <c r="R467" s="110" t="s">
        <v>117</v>
      </c>
    </row>
    <row r="468" spans="2:18" x14ac:dyDescent="0.25">
      <c r="B468" s="389" t="s">
        <v>1417</v>
      </c>
      <c r="C468" s="692" t="s">
        <v>137</v>
      </c>
      <c r="D468" s="181"/>
      <c r="E468" s="122"/>
      <c r="F468" s="269" t="s">
        <v>1418</v>
      </c>
      <c r="G468" s="264" t="s">
        <v>209</v>
      </c>
      <c r="H468" s="259" t="s">
        <v>1419</v>
      </c>
      <c r="I468" s="105"/>
      <c r="J468" s="877"/>
      <c r="K468" s="123"/>
      <c r="L468" s="107"/>
      <c r="M468" s="107"/>
      <c r="N468" s="107"/>
      <c r="O468" s="286" t="s">
        <v>196</v>
      </c>
      <c r="P468" s="100" t="s">
        <v>118</v>
      </c>
      <c r="Q468" s="98" t="s">
        <v>187</v>
      </c>
      <c r="R468" s="110" t="s">
        <v>117</v>
      </c>
    </row>
    <row r="469" spans="2:18" x14ac:dyDescent="0.25">
      <c r="B469" s="121" t="s">
        <v>1420</v>
      </c>
      <c r="C469" s="699"/>
      <c r="D469" s="181"/>
      <c r="E469" s="122"/>
      <c r="F469" s="142" t="s">
        <v>520</v>
      </c>
      <c r="G469" s="778" t="str">
        <f>HYPERLINK("#APStandGuideCol","Code list")</f>
        <v>Code list</v>
      </c>
      <c r="H469" s="108" t="s">
        <v>1421</v>
      </c>
      <c r="I469" s="105"/>
      <c r="J469" s="877"/>
      <c r="K469" s="123"/>
      <c r="L469" s="107"/>
      <c r="M469" s="107"/>
      <c r="N469" s="107"/>
      <c r="O469" s="286" t="s">
        <v>196</v>
      </c>
      <c r="P469" s="100" t="s">
        <v>118</v>
      </c>
      <c r="Q469" s="98" t="s">
        <v>187</v>
      </c>
      <c r="R469" s="110" t="s">
        <v>117</v>
      </c>
    </row>
    <row r="470" spans="2:18" x14ac:dyDescent="0.25">
      <c r="B470" s="118" t="s">
        <v>1422</v>
      </c>
      <c r="C470" s="648"/>
      <c r="D470" s="361"/>
      <c r="E470" s="288"/>
      <c r="F470" s="109" t="s">
        <v>523</v>
      </c>
      <c r="G470" s="779" t="str">
        <f>HYPERLINK("#APStandGuideStyle","Code list")</f>
        <v>Code list</v>
      </c>
      <c r="H470" s="267" t="s">
        <v>1423</v>
      </c>
      <c r="I470" s="138"/>
      <c r="J470" s="931"/>
      <c r="K470" s="153"/>
      <c r="L470" s="416"/>
      <c r="M470" s="416"/>
      <c r="N470" s="416"/>
      <c r="O470" s="286" t="s">
        <v>196</v>
      </c>
      <c r="P470" s="100" t="s">
        <v>118</v>
      </c>
      <c r="Q470" s="98" t="s">
        <v>187</v>
      </c>
      <c r="R470" s="110" t="s">
        <v>117</v>
      </c>
    </row>
    <row r="471" spans="2:18" ht="36" x14ac:dyDescent="0.25">
      <c r="B471" s="79" t="s">
        <v>1424</v>
      </c>
      <c r="C471" s="491"/>
      <c r="D471" s="461" t="s">
        <v>1425</v>
      </c>
      <c r="E471" s="80" t="s">
        <v>239</v>
      </c>
      <c r="F471" s="81" t="s">
        <v>239</v>
      </c>
      <c r="G471" s="71" t="s">
        <v>239</v>
      </c>
      <c r="H471" s="72" t="s">
        <v>1426</v>
      </c>
      <c r="I471" s="73" t="s">
        <v>239</v>
      </c>
      <c r="J471" s="74" t="s">
        <v>239</v>
      </c>
      <c r="K471" s="102" t="s">
        <v>239</v>
      </c>
      <c r="L471" s="86" t="s">
        <v>239</v>
      </c>
      <c r="M471" s="86" t="s">
        <v>239</v>
      </c>
      <c r="N471" s="86" t="s">
        <v>239</v>
      </c>
      <c r="O471" s="251"/>
      <c r="P471" s="88"/>
      <c r="Q471" s="83"/>
      <c r="R471" s="89"/>
    </row>
    <row r="472" spans="2:18" x14ac:dyDescent="0.25">
      <c r="B472" s="625" t="s">
        <v>1427</v>
      </c>
      <c r="C472" s="688"/>
      <c r="D472" s="462"/>
      <c r="E472" s="41" t="s">
        <v>61</v>
      </c>
      <c r="F472" s="42"/>
      <c r="G472" s="477" t="s">
        <v>112</v>
      </c>
      <c r="H472" s="108" t="s">
        <v>1428</v>
      </c>
      <c r="I472" s="43"/>
      <c r="J472" s="858" t="s">
        <v>1429</v>
      </c>
      <c r="K472" s="627"/>
      <c r="L472" s="459"/>
      <c r="M472" s="459"/>
      <c r="N472" s="459"/>
      <c r="O472" s="286" t="s">
        <v>196</v>
      </c>
      <c r="P472" s="869" t="s">
        <v>118</v>
      </c>
      <c r="Q472" s="863" t="s">
        <v>187</v>
      </c>
      <c r="R472" s="866" t="s">
        <v>117</v>
      </c>
    </row>
    <row r="473" spans="2:18" ht="24" x14ac:dyDescent="0.25">
      <c r="B473" s="632" t="s">
        <v>1430</v>
      </c>
      <c r="C473" s="569"/>
      <c r="D473" s="383"/>
      <c r="E473" s="296" t="s">
        <v>349</v>
      </c>
      <c r="F473" s="297"/>
      <c r="G473" s="633" t="s">
        <v>241</v>
      </c>
      <c r="H473" s="273" t="s">
        <v>1431</v>
      </c>
      <c r="I473" s="298"/>
      <c r="J473" s="931"/>
      <c r="K473" s="429" t="s">
        <v>192</v>
      </c>
      <c r="L473" s="640" t="s">
        <v>193</v>
      </c>
      <c r="M473" s="459" t="s">
        <v>680</v>
      </c>
      <c r="N473" s="640" t="s">
        <v>195</v>
      </c>
      <c r="O473" s="343" t="s">
        <v>196</v>
      </c>
      <c r="P473" s="906"/>
      <c r="Q473" s="907"/>
      <c r="R473" s="908"/>
    </row>
    <row r="474" spans="2:18" ht="48" customHeight="1" x14ac:dyDescent="0.25">
      <c r="B474" s="79" t="s">
        <v>1432</v>
      </c>
      <c r="C474" s="491"/>
      <c r="D474" s="461" t="s">
        <v>1433</v>
      </c>
      <c r="E474" s="80" t="s">
        <v>239</v>
      </c>
      <c r="F474" s="81" t="s">
        <v>239</v>
      </c>
      <c r="G474" s="82" t="s">
        <v>239</v>
      </c>
      <c r="H474" s="52" t="s">
        <v>1434</v>
      </c>
      <c r="I474" s="83" t="s">
        <v>239</v>
      </c>
      <c r="J474" s="84" t="s">
        <v>239</v>
      </c>
      <c r="K474" s="102" t="s">
        <v>239</v>
      </c>
      <c r="L474" s="86" t="s">
        <v>239</v>
      </c>
      <c r="M474" s="86" t="s">
        <v>239</v>
      </c>
      <c r="N474" s="86" t="s">
        <v>239</v>
      </c>
      <c r="O474" s="251"/>
      <c r="P474" s="88"/>
      <c r="Q474" s="83"/>
      <c r="R474" s="89"/>
    </row>
    <row r="475" spans="2:18" x14ac:dyDescent="0.25">
      <c r="B475" s="308" t="s">
        <v>1435</v>
      </c>
      <c r="C475" s="711"/>
      <c r="D475" s="563"/>
      <c r="E475" s="243" t="s">
        <v>414</v>
      </c>
      <c r="F475" s="309"/>
      <c r="G475" s="265" t="s">
        <v>112</v>
      </c>
      <c r="H475" s="345" t="s">
        <v>1436</v>
      </c>
      <c r="I475" s="344"/>
      <c r="J475" s="324" t="s">
        <v>128</v>
      </c>
      <c r="K475" s="631"/>
      <c r="L475" s="432"/>
      <c r="M475" s="432"/>
      <c r="N475" s="432"/>
      <c r="O475" s="303" t="s">
        <v>128</v>
      </c>
      <c r="P475" s="187" t="s">
        <v>128</v>
      </c>
      <c r="Q475" s="188"/>
      <c r="R475" s="182"/>
    </row>
    <row r="476" spans="2:18" ht="60" x14ac:dyDescent="0.25">
      <c r="B476" s="626" t="s">
        <v>1437</v>
      </c>
      <c r="C476" s="698"/>
      <c r="D476" s="413"/>
      <c r="E476" s="122" t="s">
        <v>421</v>
      </c>
      <c r="F476" s="97"/>
      <c r="G476" s="604" t="s">
        <v>324</v>
      </c>
      <c r="H476" s="108" t="s">
        <v>1438</v>
      </c>
      <c r="I476" s="98"/>
      <c r="J476" s="450" t="s">
        <v>1439</v>
      </c>
      <c r="K476" s="628" t="s">
        <v>244</v>
      </c>
      <c r="L476" s="620" t="s">
        <v>504</v>
      </c>
      <c r="M476" s="107" t="s">
        <v>680</v>
      </c>
      <c r="N476" s="620" t="s">
        <v>195</v>
      </c>
      <c r="O476" s="278" t="s">
        <v>196</v>
      </c>
      <c r="P476" s="100" t="s">
        <v>118</v>
      </c>
      <c r="Q476" s="98" t="s">
        <v>187</v>
      </c>
      <c r="R476" s="110" t="s">
        <v>117</v>
      </c>
    </row>
    <row r="477" spans="2:18" x14ac:dyDescent="0.25">
      <c r="B477" s="308" t="s">
        <v>1440</v>
      </c>
      <c r="C477" s="719" t="s">
        <v>528</v>
      </c>
      <c r="D477" s="563"/>
      <c r="E477" s="243" t="s">
        <v>529</v>
      </c>
      <c r="F477" s="309"/>
      <c r="G477" s="771" t="str">
        <f>HYPERLINK("#APDeiceSurf","Code list")</f>
        <v>Code list</v>
      </c>
      <c r="H477" s="345" t="s">
        <v>1441</v>
      </c>
      <c r="I477" s="344"/>
      <c r="J477" s="955" t="s">
        <v>128</v>
      </c>
      <c r="K477" s="631"/>
      <c r="L477" s="432"/>
      <c r="M477" s="432"/>
      <c r="N477" s="432"/>
      <c r="O477" s="303" t="s">
        <v>128</v>
      </c>
      <c r="P477" s="187" t="s">
        <v>128</v>
      </c>
      <c r="Q477" s="188"/>
      <c r="R477" s="182"/>
    </row>
    <row r="478" spans="2:18" ht="15" customHeight="1" x14ac:dyDescent="0.25">
      <c r="B478" s="308" t="s">
        <v>1442</v>
      </c>
      <c r="C478" s="711"/>
      <c r="D478" s="563"/>
      <c r="E478" s="243" t="s">
        <v>1443</v>
      </c>
      <c r="F478" s="309"/>
      <c r="G478" s="265" t="s">
        <v>112</v>
      </c>
      <c r="H478" s="345" t="s">
        <v>1444</v>
      </c>
      <c r="I478" s="344"/>
      <c r="J478" s="956"/>
      <c r="K478" s="631"/>
      <c r="L478" s="432"/>
      <c r="M478" s="432"/>
      <c r="N478" s="432"/>
      <c r="O478" s="303" t="s">
        <v>128</v>
      </c>
      <c r="P478" s="187" t="s">
        <v>128</v>
      </c>
      <c r="Q478" s="188"/>
      <c r="R478" s="182"/>
    </row>
    <row r="479" spans="2:18" x14ac:dyDescent="0.25">
      <c r="B479" s="308" t="s">
        <v>1445</v>
      </c>
      <c r="C479" s="711"/>
      <c r="D479" s="563"/>
      <c r="E479" s="243" t="s">
        <v>748</v>
      </c>
      <c r="F479" s="309"/>
      <c r="G479" s="265" t="s">
        <v>112</v>
      </c>
      <c r="H479" s="345" t="s">
        <v>1087</v>
      </c>
      <c r="I479" s="344"/>
      <c r="J479" s="957"/>
      <c r="K479" s="326"/>
      <c r="L479" s="642"/>
      <c r="M479" s="642"/>
      <c r="N479" s="642"/>
      <c r="O479" s="285" t="s">
        <v>128</v>
      </c>
      <c r="P479" s="208" t="s">
        <v>128</v>
      </c>
      <c r="Q479" s="209"/>
      <c r="R479" s="205"/>
    </row>
    <row r="480" spans="2:18" ht="36" customHeight="1" x14ac:dyDescent="0.25">
      <c r="B480" s="79" t="s">
        <v>1446</v>
      </c>
      <c r="C480" s="491" t="s">
        <v>155</v>
      </c>
      <c r="D480" s="336" t="s">
        <v>1447</v>
      </c>
      <c r="E480" s="337"/>
      <c r="F480" s="338"/>
      <c r="G480" s="339"/>
      <c r="H480" s="52" t="s">
        <v>1448</v>
      </c>
      <c r="I480" s="340"/>
      <c r="J480" s="346" t="s">
        <v>1449</v>
      </c>
      <c r="K480" s="291"/>
      <c r="L480" s="292"/>
      <c r="M480" s="292"/>
      <c r="N480" s="292"/>
      <c r="O480" s="293"/>
      <c r="P480" s="294"/>
      <c r="Q480" s="290"/>
      <c r="R480" s="295"/>
    </row>
    <row r="481" spans="2:18" x14ac:dyDescent="0.25">
      <c r="B481" s="121" t="s">
        <v>1450</v>
      </c>
      <c r="C481" s="699"/>
      <c r="D481" s="181"/>
      <c r="E481" s="122" t="s">
        <v>1451</v>
      </c>
      <c r="F481" s="249"/>
      <c r="G481" s="123" t="s">
        <v>112</v>
      </c>
      <c r="H481" s="108" t="s">
        <v>1452</v>
      </c>
      <c r="I481" s="105"/>
      <c r="J481" s="250" t="s">
        <v>1453</v>
      </c>
      <c r="K481" s="137"/>
      <c r="L481" s="107"/>
      <c r="M481" s="107"/>
      <c r="N481" s="107"/>
      <c r="O481" s="277" t="s">
        <v>123</v>
      </c>
      <c r="P481" s="126" t="s">
        <v>220</v>
      </c>
      <c r="Q481" s="105" t="s">
        <v>295</v>
      </c>
      <c r="R481" s="127"/>
    </row>
    <row r="482" spans="2:18" x14ac:dyDescent="0.25">
      <c r="B482" s="626" t="s">
        <v>1454</v>
      </c>
      <c r="C482" s="698"/>
      <c r="D482" s="413"/>
      <c r="E482" s="96" t="s">
        <v>1455</v>
      </c>
      <c r="F482" s="97"/>
      <c r="G482" s="604" t="s">
        <v>112</v>
      </c>
      <c r="H482" s="108" t="s">
        <v>1456</v>
      </c>
      <c r="I482" s="98"/>
      <c r="J482" s="99" t="s">
        <v>1457</v>
      </c>
      <c r="K482" s="628"/>
      <c r="L482" s="620"/>
      <c r="M482" s="620"/>
      <c r="N482" s="620"/>
      <c r="O482" s="278" t="s">
        <v>123</v>
      </c>
      <c r="P482" s="126" t="s">
        <v>220</v>
      </c>
      <c r="Q482" s="105" t="s">
        <v>295</v>
      </c>
      <c r="R482" s="110"/>
    </row>
    <row r="483" spans="2:18" x14ac:dyDescent="0.25">
      <c r="B483" s="54" t="s">
        <v>1458</v>
      </c>
      <c r="C483" s="692" t="s">
        <v>528</v>
      </c>
      <c r="D483" s="180"/>
      <c r="E483" s="10" t="s">
        <v>1459</v>
      </c>
      <c r="F483" s="11"/>
      <c r="G483" s="275" t="s">
        <v>209</v>
      </c>
      <c r="H483" s="108" t="s">
        <v>1460</v>
      </c>
      <c r="I483" s="14"/>
      <c r="J483" s="15" t="s">
        <v>1461</v>
      </c>
      <c r="K483" s="133"/>
      <c r="L483" s="17"/>
      <c r="M483" s="17"/>
      <c r="N483" s="17"/>
      <c r="O483" s="253" t="s">
        <v>123</v>
      </c>
      <c r="P483" s="126" t="s">
        <v>220</v>
      </c>
      <c r="Q483" s="105" t="s">
        <v>295</v>
      </c>
      <c r="R483" s="55"/>
    </row>
    <row r="484" spans="2:18" ht="15" customHeight="1" x14ac:dyDescent="0.25">
      <c r="B484" s="389" t="s">
        <v>1462</v>
      </c>
      <c r="C484" s="690" t="s">
        <v>137</v>
      </c>
      <c r="D484" s="462"/>
      <c r="E484" s="333" t="s">
        <v>1463</v>
      </c>
      <c r="F484" s="334"/>
      <c r="G484" s="264" t="s">
        <v>209</v>
      </c>
      <c r="H484" s="259" t="s">
        <v>1464</v>
      </c>
      <c r="I484" s="259" t="s">
        <v>1465</v>
      </c>
      <c r="J484" s="287" t="s">
        <v>1466</v>
      </c>
      <c r="K484" s="627"/>
      <c r="L484" s="459"/>
      <c r="M484" s="459"/>
      <c r="N484" s="459"/>
      <c r="O484" s="465" t="s">
        <v>123</v>
      </c>
      <c r="P484" s="126" t="s">
        <v>220</v>
      </c>
      <c r="Q484" s="105" t="s">
        <v>295</v>
      </c>
      <c r="R484" s="460"/>
    </row>
    <row r="485" spans="2:18" x14ac:dyDescent="0.25">
      <c r="B485" s="121" t="s">
        <v>1467</v>
      </c>
      <c r="C485" s="699"/>
      <c r="D485" s="181"/>
      <c r="E485" s="122" t="s">
        <v>1468</v>
      </c>
      <c r="F485" s="249"/>
      <c r="G485" s="123" t="s">
        <v>112</v>
      </c>
      <c r="H485" s="108" t="s">
        <v>1469</v>
      </c>
      <c r="I485" s="108" t="s">
        <v>1470</v>
      </c>
      <c r="J485" s="250" t="s">
        <v>1471</v>
      </c>
      <c r="K485" s="137"/>
      <c r="L485" s="107"/>
      <c r="M485" s="107"/>
      <c r="N485" s="107"/>
      <c r="O485" s="277" t="s">
        <v>123</v>
      </c>
      <c r="P485" s="126" t="s">
        <v>220</v>
      </c>
      <c r="Q485" s="105" t="s">
        <v>295</v>
      </c>
      <c r="R485" s="127"/>
    </row>
    <row r="486" spans="2:18" x14ac:dyDescent="0.25">
      <c r="B486" s="626" t="s">
        <v>1472</v>
      </c>
      <c r="C486" s="698"/>
      <c r="D486" s="413"/>
      <c r="E486" s="96" t="s">
        <v>381</v>
      </c>
      <c r="F486" s="97"/>
      <c r="G486" s="604" t="s">
        <v>268</v>
      </c>
      <c r="H486" s="108" t="s">
        <v>1473</v>
      </c>
      <c r="I486" s="98"/>
      <c r="J486" s="99" t="s">
        <v>1474</v>
      </c>
      <c r="K486" s="628"/>
      <c r="L486" s="620"/>
      <c r="M486" s="620"/>
      <c r="N486" s="620"/>
      <c r="O486" s="278" t="s">
        <v>123</v>
      </c>
      <c r="P486" s="126" t="s">
        <v>220</v>
      </c>
      <c r="Q486" s="105" t="s">
        <v>295</v>
      </c>
      <c r="R486" s="110"/>
    </row>
    <row r="487" spans="2:18" ht="30" x14ac:dyDescent="0.25">
      <c r="B487" s="389" t="s">
        <v>1475</v>
      </c>
      <c r="C487" s="692" t="s">
        <v>137</v>
      </c>
      <c r="D487" s="361"/>
      <c r="E487" s="333" t="s">
        <v>349</v>
      </c>
      <c r="F487" s="109"/>
      <c r="G487" s="264" t="s">
        <v>241</v>
      </c>
      <c r="H487" s="260" t="s">
        <v>1476</v>
      </c>
      <c r="I487" s="119"/>
      <c r="J487" s="327" t="s">
        <v>1477</v>
      </c>
      <c r="K487" s="630"/>
      <c r="L487" s="416"/>
      <c r="M487" s="416"/>
      <c r="N487" s="416"/>
      <c r="O487" s="278" t="s">
        <v>1478</v>
      </c>
      <c r="P487" s="44" t="s">
        <v>1479</v>
      </c>
      <c r="Q487" s="43"/>
      <c r="R487" s="635"/>
    </row>
    <row r="488" spans="2:18" x14ac:dyDescent="0.25">
      <c r="B488" s="394" t="s">
        <v>1480</v>
      </c>
      <c r="C488" s="690" t="s">
        <v>137</v>
      </c>
      <c r="D488" s="462"/>
      <c r="E488" s="237" t="s">
        <v>314</v>
      </c>
      <c r="F488" s="350"/>
      <c r="G488" s="645" t="s">
        <v>112</v>
      </c>
      <c r="H488" s="240" t="s">
        <v>1481</v>
      </c>
      <c r="I488" s="43"/>
      <c r="J488" s="289" t="s">
        <v>1482</v>
      </c>
      <c r="K488" s="627"/>
      <c r="L488" s="459"/>
      <c r="M488" s="459"/>
      <c r="N488" s="459"/>
      <c r="O488" s="528" t="s">
        <v>123</v>
      </c>
      <c r="P488" s="44" t="s">
        <v>220</v>
      </c>
      <c r="Q488" s="43" t="s">
        <v>295</v>
      </c>
      <c r="R488" s="460"/>
    </row>
    <row r="489" spans="2:18" ht="30" x14ac:dyDescent="0.25">
      <c r="B489" s="79" t="s">
        <v>1483</v>
      </c>
      <c r="C489" s="491" t="s">
        <v>137</v>
      </c>
      <c r="D489" s="461" t="s">
        <v>1484</v>
      </c>
      <c r="E489" s="80" t="s">
        <v>239</v>
      </c>
      <c r="F489" s="386" t="s">
        <v>239</v>
      </c>
      <c r="G489" s="82" t="s">
        <v>239</v>
      </c>
      <c r="H489" s="52" t="s">
        <v>1485</v>
      </c>
      <c r="I489" s="83" t="s">
        <v>239</v>
      </c>
      <c r="J489" s="399" t="s">
        <v>1486</v>
      </c>
      <c r="K489" s="102" t="s">
        <v>239</v>
      </c>
      <c r="L489" s="86" t="s">
        <v>239</v>
      </c>
      <c r="M489" s="86" t="s">
        <v>239</v>
      </c>
      <c r="N489" s="86" t="s">
        <v>239</v>
      </c>
      <c r="O489" s="305"/>
      <c r="P489" s="304"/>
      <c r="Q489" s="83"/>
      <c r="R489" s="89"/>
    </row>
    <row r="490" spans="2:18" ht="30" x14ac:dyDescent="0.25">
      <c r="B490" s="366" t="s">
        <v>1487</v>
      </c>
      <c r="C490" s="690" t="s">
        <v>137</v>
      </c>
      <c r="D490" s="361"/>
      <c r="E490" s="385" t="s">
        <v>1488</v>
      </c>
      <c r="F490" s="616"/>
      <c r="G490" s="330" t="s">
        <v>112</v>
      </c>
      <c r="H490" s="384" t="s">
        <v>1489</v>
      </c>
      <c r="I490" s="119"/>
      <c r="J490" s="289" t="s">
        <v>1490</v>
      </c>
      <c r="K490" s="630"/>
      <c r="L490" s="416"/>
      <c r="M490" s="416"/>
      <c r="N490" s="416"/>
      <c r="O490" s="358" t="s">
        <v>123</v>
      </c>
      <c r="P490" s="869" t="s">
        <v>118</v>
      </c>
      <c r="Q490" s="863"/>
      <c r="R490" s="866" t="s">
        <v>117</v>
      </c>
    </row>
    <row r="491" spans="2:18" x14ac:dyDescent="0.25">
      <c r="B491" s="389" t="s">
        <v>1491</v>
      </c>
      <c r="C491" s="691" t="s">
        <v>137</v>
      </c>
      <c r="D491" s="380"/>
      <c r="E491" s="391" t="s">
        <v>1492</v>
      </c>
      <c r="F491" s="392"/>
      <c r="G491" s="161" t="s">
        <v>112</v>
      </c>
      <c r="H491" s="393" t="s">
        <v>1493</v>
      </c>
      <c r="I491" s="150"/>
      <c r="J491" s="311" t="s">
        <v>1494</v>
      </c>
      <c r="K491" s="301"/>
      <c r="L491" s="302"/>
      <c r="M491" s="302"/>
      <c r="N491" s="302"/>
      <c r="O491" s="400" t="s">
        <v>123</v>
      </c>
      <c r="P491" s="870"/>
      <c r="Q491" s="864"/>
      <c r="R491" s="867"/>
    </row>
    <row r="492" spans="2:18" ht="30" x14ac:dyDescent="0.25">
      <c r="B492" s="366" t="s">
        <v>1495</v>
      </c>
      <c r="C492" s="690" t="s">
        <v>137</v>
      </c>
      <c r="D492" s="361"/>
      <c r="E492" s="385" t="s">
        <v>1496</v>
      </c>
      <c r="F492" s="616"/>
      <c r="G492" s="330" t="s">
        <v>112</v>
      </c>
      <c r="H492" s="384" t="s">
        <v>1497</v>
      </c>
      <c r="I492" s="119"/>
      <c r="J492" s="289" t="s">
        <v>1498</v>
      </c>
      <c r="K492" s="630"/>
      <c r="L492" s="416"/>
      <c r="M492" s="416"/>
      <c r="N492" s="416"/>
      <c r="O492" s="400" t="s">
        <v>123</v>
      </c>
      <c r="P492" s="870"/>
      <c r="Q492" s="864"/>
      <c r="R492" s="867"/>
    </row>
    <row r="493" spans="2:18" x14ac:dyDescent="0.25">
      <c r="B493" s="389" t="s">
        <v>1499</v>
      </c>
      <c r="C493" s="691" t="s">
        <v>137</v>
      </c>
      <c r="D493" s="380"/>
      <c r="E493" s="391" t="s">
        <v>1500</v>
      </c>
      <c r="F493" s="392"/>
      <c r="G493" s="161" t="s">
        <v>112</v>
      </c>
      <c r="H493" s="393" t="s">
        <v>1501</v>
      </c>
      <c r="I493" s="150"/>
      <c r="J493" s="311" t="s">
        <v>1502</v>
      </c>
      <c r="K493" s="301"/>
      <c r="L493" s="302"/>
      <c r="M493" s="302"/>
      <c r="N493" s="302"/>
      <c r="O493" s="400" t="s">
        <v>123</v>
      </c>
      <c r="P493" s="870"/>
      <c r="Q493" s="864"/>
      <c r="R493" s="867"/>
    </row>
    <row r="494" spans="2:18" ht="30" x14ac:dyDescent="0.25">
      <c r="B494" s="366" t="s">
        <v>1503</v>
      </c>
      <c r="C494" s="690" t="s">
        <v>137</v>
      </c>
      <c r="D494" s="361"/>
      <c r="E494" s="385" t="s">
        <v>1504</v>
      </c>
      <c r="F494" s="616"/>
      <c r="G494" s="330" t="s">
        <v>112</v>
      </c>
      <c r="H494" s="384" t="s">
        <v>1505</v>
      </c>
      <c r="I494" s="119"/>
      <c r="J494" s="289" t="s">
        <v>1506</v>
      </c>
      <c r="K494" s="630"/>
      <c r="L494" s="416"/>
      <c r="M494" s="416"/>
      <c r="N494" s="416"/>
      <c r="O494" s="400" t="s">
        <v>123</v>
      </c>
      <c r="P494" s="870"/>
      <c r="Q494" s="864"/>
      <c r="R494" s="867"/>
    </row>
    <row r="495" spans="2:18" ht="30" x14ac:dyDescent="0.25">
      <c r="B495" s="389" t="s">
        <v>1507</v>
      </c>
      <c r="C495" s="691" t="s">
        <v>137</v>
      </c>
      <c r="D495" s="380"/>
      <c r="E495" s="398" t="s">
        <v>1508</v>
      </c>
      <c r="F495" s="392"/>
      <c r="G495" s="161" t="s">
        <v>112</v>
      </c>
      <c r="H495" s="393" t="s">
        <v>1509</v>
      </c>
      <c r="I495" s="150"/>
      <c r="J495" s="311" t="s">
        <v>1510</v>
      </c>
      <c r="K495" s="301"/>
      <c r="L495" s="302"/>
      <c r="M495" s="302"/>
      <c r="N495" s="302"/>
      <c r="O495" s="400" t="s">
        <v>123</v>
      </c>
      <c r="P495" s="870"/>
      <c r="Q495" s="864"/>
      <c r="R495" s="867"/>
    </row>
    <row r="496" spans="2:18" x14ac:dyDescent="0.25">
      <c r="B496" s="366" t="s">
        <v>1511</v>
      </c>
      <c r="C496" s="690" t="s">
        <v>137</v>
      </c>
      <c r="D496" s="373"/>
      <c r="E496" s="387" t="s">
        <v>314</v>
      </c>
      <c r="F496" s="388"/>
      <c r="G496" s="330" t="s">
        <v>112</v>
      </c>
      <c r="H496" s="384" t="s">
        <v>1512</v>
      </c>
      <c r="I496" s="119"/>
      <c r="J496" s="289" t="s">
        <v>1513</v>
      </c>
      <c r="K496" s="630"/>
      <c r="L496" s="416"/>
      <c r="M496" s="416"/>
      <c r="N496" s="416"/>
      <c r="O496" s="358" t="s">
        <v>123</v>
      </c>
      <c r="P496" s="906"/>
      <c r="Q496" s="907"/>
      <c r="R496" s="908"/>
    </row>
    <row r="497" spans="2:18" ht="24" customHeight="1" x14ac:dyDescent="0.25">
      <c r="B497" s="79" t="s">
        <v>1514</v>
      </c>
      <c r="C497" s="491" t="s">
        <v>137</v>
      </c>
      <c r="D497" s="461" t="s">
        <v>1515</v>
      </c>
      <c r="E497" s="80" t="s">
        <v>239</v>
      </c>
      <c r="F497" s="386" t="s">
        <v>239</v>
      </c>
      <c r="G497" s="82" t="s">
        <v>239</v>
      </c>
      <c r="H497" s="52" t="s">
        <v>1516</v>
      </c>
      <c r="I497" s="83" t="s">
        <v>239</v>
      </c>
      <c r="J497" s="399" t="s">
        <v>1517</v>
      </c>
      <c r="K497" s="102" t="s">
        <v>239</v>
      </c>
      <c r="L497" s="86" t="s">
        <v>239</v>
      </c>
      <c r="M497" s="86" t="s">
        <v>239</v>
      </c>
      <c r="N497" s="86" t="s">
        <v>239</v>
      </c>
      <c r="O497" s="251"/>
      <c r="P497" s="78"/>
      <c r="Q497" s="73"/>
      <c r="R497" s="146"/>
    </row>
    <row r="498" spans="2:18" x14ac:dyDescent="0.25">
      <c r="B498" s="366" t="s">
        <v>1518</v>
      </c>
      <c r="C498" s="690" t="s">
        <v>137</v>
      </c>
      <c r="D498" s="361"/>
      <c r="E498" s="385" t="s">
        <v>1519</v>
      </c>
      <c r="F498" s="616"/>
      <c r="G498" s="330" t="s">
        <v>112</v>
      </c>
      <c r="H498" s="384" t="s">
        <v>1520</v>
      </c>
      <c r="I498" s="119"/>
      <c r="J498" s="289" t="s">
        <v>1521</v>
      </c>
      <c r="K498" s="630"/>
      <c r="L498" s="416"/>
      <c r="M498" s="416"/>
      <c r="N498" s="416"/>
      <c r="O498" s="528" t="s">
        <v>123</v>
      </c>
      <c r="P498" s="869" t="s">
        <v>118</v>
      </c>
      <c r="Q498" s="863"/>
      <c r="R498" s="866" t="s">
        <v>117</v>
      </c>
    </row>
    <row r="499" spans="2:18" x14ac:dyDescent="0.25">
      <c r="B499" s="389" t="s">
        <v>1522</v>
      </c>
      <c r="C499" s="691" t="s">
        <v>137</v>
      </c>
      <c r="D499" s="380"/>
      <c r="E499" s="391" t="s">
        <v>1523</v>
      </c>
      <c r="F499" s="392"/>
      <c r="G499" s="161" t="s">
        <v>112</v>
      </c>
      <c r="H499" s="393" t="s">
        <v>1524</v>
      </c>
      <c r="I499" s="150"/>
      <c r="J499" s="311" t="s">
        <v>1525</v>
      </c>
      <c r="K499" s="301"/>
      <c r="L499" s="302"/>
      <c r="M499" s="302"/>
      <c r="N499" s="302"/>
      <c r="O499" s="335" t="s">
        <v>123</v>
      </c>
      <c r="P499" s="870"/>
      <c r="Q499" s="864"/>
      <c r="R499" s="867"/>
    </row>
    <row r="500" spans="2:18" ht="30" x14ac:dyDescent="0.25">
      <c r="B500" s="366" t="s">
        <v>1526</v>
      </c>
      <c r="C500" s="690" t="s">
        <v>137</v>
      </c>
      <c r="D500" s="361"/>
      <c r="E500" s="385" t="s">
        <v>1527</v>
      </c>
      <c r="F500" s="616"/>
      <c r="G500" s="330" t="s">
        <v>112</v>
      </c>
      <c r="H500" s="384" t="s">
        <v>1528</v>
      </c>
      <c r="I500" s="119"/>
      <c r="J500" s="289" t="s">
        <v>1529</v>
      </c>
      <c r="K500" s="630"/>
      <c r="L500" s="416"/>
      <c r="M500" s="416"/>
      <c r="N500" s="416"/>
      <c r="O500" s="528" t="s">
        <v>123</v>
      </c>
      <c r="P500" s="870"/>
      <c r="Q500" s="864"/>
      <c r="R500" s="867"/>
    </row>
    <row r="501" spans="2:18" x14ac:dyDescent="0.25">
      <c r="B501" s="389" t="s">
        <v>1530</v>
      </c>
      <c r="C501" s="691" t="s">
        <v>137</v>
      </c>
      <c r="D501" s="380"/>
      <c r="E501" s="391" t="s">
        <v>1531</v>
      </c>
      <c r="F501" s="392"/>
      <c r="G501" s="161" t="s">
        <v>112</v>
      </c>
      <c r="H501" s="393" t="s">
        <v>1532</v>
      </c>
      <c r="I501" s="150"/>
      <c r="J501" s="311" t="s">
        <v>1533</v>
      </c>
      <c r="K501" s="301"/>
      <c r="L501" s="302"/>
      <c r="M501" s="302"/>
      <c r="N501" s="302"/>
      <c r="O501" s="335" t="s">
        <v>123</v>
      </c>
      <c r="P501" s="870"/>
      <c r="Q501" s="864"/>
      <c r="R501" s="867"/>
    </row>
    <row r="502" spans="2:18" x14ac:dyDescent="0.25">
      <c r="B502" s="366" t="s">
        <v>1534</v>
      </c>
      <c r="C502" s="690" t="s">
        <v>137</v>
      </c>
      <c r="D502" s="361"/>
      <c r="E502" s="385" t="s">
        <v>1535</v>
      </c>
      <c r="F502" s="616"/>
      <c r="G502" s="330" t="s">
        <v>112</v>
      </c>
      <c r="H502" s="397" t="s">
        <v>1536</v>
      </c>
      <c r="I502" s="119"/>
      <c r="J502" s="289" t="s">
        <v>1537</v>
      </c>
      <c r="K502" s="630"/>
      <c r="L502" s="416"/>
      <c r="M502" s="416"/>
      <c r="N502" s="416"/>
      <c r="O502" s="528" t="s">
        <v>123</v>
      </c>
      <c r="P502" s="870"/>
      <c r="Q502" s="864"/>
      <c r="R502" s="867"/>
    </row>
    <row r="503" spans="2:18" x14ac:dyDescent="0.25">
      <c r="B503" s="389" t="s">
        <v>1538</v>
      </c>
      <c r="C503" s="691" t="s">
        <v>137</v>
      </c>
      <c r="D503" s="380"/>
      <c r="E503" s="398" t="s">
        <v>1539</v>
      </c>
      <c r="F503" s="392"/>
      <c r="G503" s="161" t="s">
        <v>112</v>
      </c>
      <c r="H503" s="397" t="s">
        <v>1540</v>
      </c>
      <c r="I503" s="150"/>
      <c r="J503" s="311" t="s">
        <v>1541</v>
      </c>
      <c r="K503" s="301"/>
      <c r="L503" s="302"/>
      <c r="M503" s="302"/>
      <c r="N503" s="302"/>
      <c r="O503" s="335" t="s">
        <v>123</v>
      </c>
      <c r="P503" s="870"/>
      <c r="Q503" s="864"/>
      <c r="R503" s="867"/>
    </row>
    <row r="504" spans="2:18" x14ac:dyDescent="0.25">
      <c r="B504" s="366" t="s">
        <v>1542</v>
      </c>
      <c r="C504" s="690" t="s">
        <v>137</v>
      </c>
      <c r="D504" s="361"/>
      <c r="E504" s="644" t="s">
        <v>314</v>
      </c>
      <c r="F504" s="616"/>
      <c r="G504" s="330" t="s">
        <v>112</v>
      </c>
      <c r="H504" s="384" t="s">
        <v>1543</v>
      </c>
      <c r="I504" s="119"/>
      <c r="J504" s="289" t="s">
        <v>1544</v>
      </c>
      <c r="K504" s="630"/>
      <c r="L504" s="416"/>
      <c r="M504" s="416"/>
      <c r="N504" s="416"/>
      <c r="O504" s="528" t="s">
        <v>123</v>
      </c>
      <c r="P504" s="906"/>
      <c r="Q504" s="907"/>
      <c r="R504" s="908"/>
    </row>
    <row r="505" spans="2:18" ht="30" x14ac:dyDescent="0.25">
      <c r="B505" s="79" t="s">
        <v>1545</v>
      </c>
      <c r="C505" s="491" t="s">
        <v>137</v>
      </c>
      <c r="D505" s="461" t="s">
        <v>1546</v>
      </c>
      <c r="E505" s="80" t="s">
        <v>239</v>
      </c>
      <c r="F505" s="386" t="s">
        <v>239</v>
      </c>
      <c r="G505" s="82" t="s">
        <v>239</v>
      </c>
      <c r="H505" s="52" t="s">
        <v>1547</v>
      </c>
      <c r="I505" s="83" t="s">
        <v>239</v>
      </c>
      <c r="J505" s="399" t="s">
        <v>1548</v>
      </c>
      <c r="K505" s="102" t="s">
        <v>239</v>
      </c>
      <c r="L505" s="86" t="s">
        <v>239</v>
      </c>
      <c r="M505" s="86" t="s">
        <v>239</v>
      </c>
      <c r="N505" s="86" t="s">
        <v>239</v>
      </c>
      <c r="O505" s="305"/>
      <c r="P505" s="304"/>
      <c r="Q505" s="83"/>
      <c r="R505" s="89"/>
    </row>
    <row r="506" spans="2:18" ht="30" x14ac:dyDescent="0.25">
      <c r="B506" s="366" t="s">
        <v>1549</v>
      </c>
      <c r="C506" s="690" t="s">
        <v>137</v>
      </c>
      <c r="D506" s="361"/>
      <c r="E506" s="385" t="s">
        <v>1550</v>
      </c>
      <c r="F506" s="616"/>
      <c r="G506" s="330" t="s">
        <v>112</v>
      </c>
      <c r="H506" s="636" t="s">
        <v>1551</v>
      </c>
      <c r="I506" s="119"/>
      <c r="J506" s="289" t="s">
        <v>1552</v>
      </c>
      <c r="K506" s="630"/>
      <c r="L506" s="416"/>
      <c r="M506" s="416"/>
      <c r="N506" s="416"/>
      <c r="O506" s="358" t="s">
        <v>123</v>
      </c>
      <c r="P506" s="869" t="s">
        <v>118</v>
      </c>
      <c r="Q506" s="863"/>
      <c r="R506" s="866" t="s">
        <v>117</v>
      </c>
    </row>
    <row r="507" spans="2:18" x14ac:dyDescent="0.25">
      <c r="B507" s="389" t="s">
        <v>1553</v>
      </c>
      <c r="C507" s="691" t="s">
        <v>137</v>
      </c>
      <c r="D507" s="380"/>
      <c r="E507" s="391" t="s">
        <v>1554</v>
      </c>
      <c r="F507" s="392"/>
      <c r="G507" s="161" t="s">
        <v>112</v>
      </c>
      <c r="H507" s="393" t="s">
        <v>1555</v>
      </c>
      <c r="I507" s="150"/>
      <c r="J507" s="311" t="s">
        <v>1556</v>
      </c>
      <c r="K507" s="301"/>
      <c r="L507" s="302"/>
      <c r="M507" s="302"/>
      <c r="N507" s="400"/>
      <c r="O507" s="401" t="s">
        <v>123</v>
      </c>
      <c r="P507" s="870"/>
      <c r="Q507" s="864"/>
      <c r="R507" s="867"/>
    </row>
    <row r="508" spans="2:18" ht="30" x14ac:dyDescent="0.25">
      <c r="B508" s="366" t="s">
        <v>1557</v>
      </c>
      <c r="C508" s="690" t="s">
        <v>137</v>
      </c>
      <c r="D508" s="361"/>
      <c r="E508" s="385" t="s">
        <v>1558</v>
      </c>
      <c r="F508" s="616"/>
      <c r="G508" s="330" t="s">
        <v>112</v>
      </c>
      <c r="H508" s="384" t="s">
        <v>1559</v>
      </c>
      <c r="I508" s="119"/>
      <c r="J508" s="289" t="s">
        <v>1560</v>
      </c>
      <c r="K508" s="630"/>
      <c r="L508" s="416"/>
      <c r="M508" s="416"/>
      <c r="N508" s="358"/>
      <c r="O508" s="402" t="s">
        <v>123</v>
      </c>
      <c r="P508" s="870"/>
      <c r="Q508" s="864"/>
      <c r="R508" s="867"/>
    </row>
    <row r="509" spans="2:18" x14ac:dyDescent="0.25">
      <c r="B509" s="394" t="s">
        <v>1561</v>
      </c>
      <c r="C509" s="712" t="s">
        <v>137</v>
      </c>
      <c r="D509" s="383"/>
      <c r="E509" s="643" t="s">
        <v>314</v>
      </c>
      <c r="F509" s="638"/>
      <c r="G509" s="651" t="s">
        <v>112</v>
      </c>
      <c r="H509" s="395" t="s">
        <v>1562</v>
      </c>
      <c r="I509" s="298"/>
      <c r="J509" s="396" t="s">
        <v>1563</v>
      </c>
      <c r="K509" s="429"/>
      <c r="L509" s="640"/>
      <c r="M509" s="640"/>
      <c r="N509" s="640"/>
      <c r="O509" s="358" t="s">
        <v>123</v>
      </c>
      <c r="P509" s="906"/>
      <c r="Q509" s="907"/>
      <c r="R509" s="908"/>
    </row>
    <row r="510" spans="2:18" ht="30" x14ac:dyDescent="0.25">
      <c r="B510" s="79" t="s">
        <v>1564</v>
      </c>
      <c r="C510" s="491" t="s">
        <v>137</v>
      </c>
      <c r="D510" s="461" t="s">
        <v>1565</v>
      </c>
      <c r="E510" s="80" t="s">
        <v>239</v>
      </c>
      <c r="F510" s="386" t="s">
        <v>239</v>
      </c>
      <c r="G510" s="82" t="s">
        <v>239</v>
      </c>
      <c r="H510" s="52" t="s">
        <v>1566</v>
      </c>
      <c r="I510" s="83" t="s">
        <v>239</v>
      </c>
      <c r="J510" s="399" t="s">
        <v>1567</v>
      </c>
      <c r="K510" s="102" t="s">
        <v>239</v>
      </c>
      <c r="L510" s="86" t="s">
        <v>239</v>
      </c>
      <c r="M510" s="86" t="s">
        <v>239</v>
      </c>
      <c r="N510" s="86" t="s">
        <v>239</v>
      </c>
      <c r="O510" s="305"/>
      <c r="P510" s="304"/>
      <c r="Q510" s="83"/>
      <c r="R510" s="89"/>
    </row>
    <row r="511" spans="2:18" ht="30" x14ac:dyDescent="0.25">
      <c r="B511" s="389" t="s">
        <v>1568</v>
      </c>
      <c r="C511" s="691" t="s">
        <v>137</v>
      </c>
      <c r="D511" s="380"/>
      <c r="E511" s="398" t="s">
        <v>1569</v>
      </c>
      <c r="F511" s="392"/>
      <c r="G511" s="161" t="s">
        <v>112</v>
      </c>
      <c r="H511" s="393" t="s">
        <v>1570</v>
      </c>
      <c r="I511" s="150"/>
      <c r="J511" s="311" t="s">
        <v>1571</v>
      </c>
      <c r="K511" s="301"/>
      <c r="L511" s="302"/>
      <c r="M511" s="302"/>
      <c r="N511" s="400"/>
      <c r="O511" s="401" t="s">
        <v>123</v>
      </c>
      <c r="P511" s="869" t="s">
        <v>118</v>
      </c>
      <c r="Q511" s="863"/>
      <c r="R511" s="866" t="s">
        <v>117</v>
      </c>
    </row>
    <row r="512" spans="2:18" x14ac:dyDescent="0.25">
      <c r="B512" s="389" t="s">
        <v>1572</v>
      </c>
      <c r="C512" s="691" t="s">
        <v>137</v>
      </c>
      <c r="D512" s="380"/>
      <c r="E512" s="398" t="s">
        <v>1573</v>
      </c>
      <c r="F512" s="392"/>
      <c r="G512" s="161" t="s">
        <v>112</v>
      </c>
      <c r="H512" s="393" t="s">
        <v>1574</v>
      </c>
      <c r="I512" s="150"/>
      <c r="J512" s="311" t="s">
        <v>1575</v>
      </c>
      <c r="K512" s="301"/>
      <c r="L512" s="302"/>
      <c r="M512" s="302"/>
      <c r="N512" s="400"/>
      <c r="O512" s="401" t="s">
        <v>123</v>
      </c>
      <c r="P512" s="870"/>
      <c r="Q512" s="864"/>
      <c r="R512" s="867"/>
    </row>
    <row r="513" spans="2:18" x14ac:dyDescent="0.25">
      <c r="B513" s="394" t="s">
        <v>1576</v>
      </c>
      <c r="C513" s="712" t="s">
        <v>137</v>
      </c>
      <c r="D513" s="383"/>
      <c r="E513" s="643" t="s">
        <v>314</v>
      </c>
      <c r="F513" s="638"/>
      <c r="G513" s="651" t="s">
        <v>112</v>
      </c>
      <c r="H513" s="395" t="s">
        <v>1577</v>
      </c>
      <c r="I513" s="298"/>
      <c r="J513" s="396" t="s">
        <v>1578</v>
      </c>
      <c r="K513" s="429"/>
      <c r="L513" s="640"/>
      <c r="M513" s="640"/>
      <c r="N513" s="469"/>
      <c r="O513" s="401" t="s">
        <v>123</v>
      </c>
      <c r="P513" s="870"/>
      <c r="Q513" s="864"/>
      <c r="R513" s="867"/>
    </row>
    <row r="514" spans="2:18" ht="24" x14ac:dyDescent="0.25">
      <c r="B514" s="79" t="s">
        <v>1579</v>
      </c>
      <c r="C514" s="491" t="s">
        <v>319</v>
      </c>
      <c r="D514" s="461" t="s">
        <v>1580</v>
      </c>
      <c r="E514" s="80" t="s">
        <v>239</v>
      </c>
      <c r="F514" s="81" t="s">
        <v>239</v>
      </c>
      <c r="G514" s="82" t="s">
        <v>239</v>
      </c>
      <c r="H514" s="52" t="s">
        <v>1581</v>
      </c>
      <c r="I514" s="83" t="s">
        <v>239</v>
      </c>
      <c r="J514" s="84" t="s">
        <v>239</v>
      </c>
      <c r="K514" s="102" t="s">
        <v>239</v>
      </c>
      <c r="L514" s="86" t="s">
        <v>239</v>
      </c>
      <c r="M514" s="86" t="s">
        <v>239</v>
      </c>
      <c r="N514" s="86" t="s">
        <v>239</v>
      </c>
      <c r="O514" s="251"/>
      <c r="P514" s="88"/>
      <c r="Q514" s="83"/>
      <c r="R514" s="89"/>
    </row>
    <row r="515" spans="2:18" ht="30" customHeight="1" x14ac:dyDescent="0.25">
      <c r="B515" s="389" t="s">
        <v>1582</v>
      </c>
      <c r="C515" s="692" t="s">
        <v>319</v>
      </c>
      <c r="D515" s="181"/>
      <c r="E515" s="333" t="s">
        <v>61</v>
      </c>
      <c r="F515" s="249"/>
      <c r="G515" s="264" t="s">
        <v>112</v>
      </c>
      <c r="H515" s="259" t="s">
        <v>1583</v>
      </c>
      <c r="I515" s="105"/>
      <c r="J515" s="900" t="s">
        <v>1584</v>
      </c>
      <c r="K515" s="137"/>
      <c r="L515" s="107"/>
      <c r="M515" s="107"/>
      <c r="N515" s="107"/>
      <c r="O515" s="277" t="s">
        <v>196</v>
      </c>
      <c r="P515" s="869" t="s">
        <v>118</v>
      </c>
      <c r="Q515" s="863" t="s">
        <v>187</v>
      </c>
      <c r="R515" s="866" t="s">
        <v>117</v>
      </c>
    </row>
    <row r="516" spans="2:18" ht="30" customHeight="1" x14ac:dyDescent="0.25">
      <c r="B516" s="389" t="s">
        <v>1585</v>
      </c>
      <c r="C516" s="692" t="s">
        <v>319</v>
      </c>
      <c r="D516" s="413"/>
      <c r="E516" s="333" t="s">
        <v>421</v>
      </c>
      <c r="F516" s="97"/>
      <c r="G516" s="264" t="s">
        <v>324</v>
      </c>
      <c r="H516" s="259" t="s">
        <v>1586</v>
      </c>
      <c r="I516" s="98"/>
      <c r="J516" s="901"/>
      <c r="K516" s="628"/>
      <c r="L516" s="620"/>
      <c r="M516" s="620"/>
      <c r="N516" s="620"/>
      <c r="O516" s="278" t="s">
        <v>196</v>
      </c>
      <c r="P516" s="870"/>
      <c r="Q516" s="864"/>
      <c r="R516" s="867"/>
    </row>
    <row r="517" spans="2:18" ht="15" customHeight="1" x14ac:dyDescent="0.25">
      <c r="B517" s="389" t="s">
        <v>1587</v>
      </c>
      <c r="C517" s="692" t="s">
        <v>319</v>
      </c>
      <c r="D517" s="181"/>
      <c r="E517" s="333" t="s">
        <v>33</v>
      </c>
      <c r="F517" s="249"/>
      <c r="G517" s="808" t="str">
        <f>HYPERLINK("#APBuildings","Code list")</f>
        <v>Code list</v>
      </c>
      <c r="H517" s="259" t="s">
        <v>1588</v>
      </c>
      <c r="I517" s="105"/>
      <c r="J517" s="902"/>
      <c r="K517" s="137"/>
      <c r="L517" s="107"/>
      <c r="M517" s="107"/>
      <c r="N517" s="107"/>
      <c r="O517" s="277" t="s">
        <v>196</v>
      </c>
      <c r="P517" s="870"/>
      <c r="Q517" s="864"/>
      <c r="R517" s="867"/>
    </row>
    <row r="518" spans="2:18" x14ac:dyDescent="0.25">
      <c r="B518" s="366" t="s">
        <v>1589</v>
      </c>
      <c r="C518" s="690" t="s">
        <v>319</v>
      </c>
      <c r="D518" s="361"/>
      <c r="E518" s="644" t="s">
        <v>189</v>
      </c>
      <c r="F518" s="482"/>
      <c r="G518" s="330" t="s">
        <v>189</v>
      </c>
      <c r="H518" s="384" t="s">
        <v>1590</v>
      </c>
      <c r="I518" s="119"/>
      <c r="J518" s="613" t="s">
        <v>122</v>
      </c>
      <c r="K518" s="630"/>
      <c r="L518" s="416"/>
      <c r="M518" s="416"/>
      <c r="N518" s="416"/>
      <c r="O518" s="528" t="s">
        <v>196</v>
      </c>
      <c r="P518" s="906"/>
      <c r="Q518" s="907"/>
      <c r="R518" s="908"/>
    </row>
    <row r="519" spans="2:18" ht="24" x14ac:dyDescent="0.25">
      <c r="B519" s="79" t="s">
        <v>1591</v>
      </c>
      <c r="C519" s="491" t="s">
        <v>319</v>
      </c>
      <c r="D519" s="461" t="s">
        <v>1592</v>
      </c>
      <c r="E519" s="80" t="s">
        <v>239</v>
      </c>
      <c r="F519" s="81" t="s">
        <v>239</v>
      </c>
      <c r="G519" s="82" t="s">
        <v>239</v>
      </c>
      <c r="H519" s="52" t="s">
        <v>1593</v>
      </c>
      <c r="I519" s="83" t="s">
        <v>239</v>
      </c>
      <c r="J519" s="84" t="s">
        <v>239</v>
      </c>
      <c r="K519" s="102" t="s">
        <v>239</v>
      </c>
      <c r="L519" s="86" t="s">
        <v>239</v>
      </c>
      <c r="M519" s="86" t="s">
        <v>239</v>
      </c>
      <c r="N519" s="86" t="s">
        <v>239</v>
      </c>
      <c r="O519" s="251"/>
      <c r="P519" s="88"/>
      <c r="Q519" s="83"/>
      <c r="R519" s="89"/>
    </row>
    <row r="520" spans="2:18" ht="30" customHeight="1" x14ac:dyDescent="0.25">
      <c r="B520" s="389" t="s">
        <v>1594</v>
      </c>
      <c r="C520" s="692" t="s">
        <v>319</v>
      </c>
      <c r="D520" s="181"/>
      <c r="E520" s="333" t="s">
        <v>61</v>
      </c>
      <c r="F520" s="249"/>
      <c r="G520" s="264" t="s">
        <v>112</v>
      </c>
      <c r="H520" s="259" t="s">
        <v>1595</v>
      </c>
      <c r="I520" s="105"/>
      <c r="J520" s="900" t="s">
        <v>1584</v>
      </c>
      <c r="K520" s="137"/>
      <c r="L520" s="107"/>
      <c r="M520" s="107"/>
      <c r="N520" s="107"/>
      <c r="O520" s="277" t="s">
        <v>196</v>
      </c>
      <c r="P520" s="869" t="s">
        <v>118</v>
      </c>
      <c r="Q520" s="863" t="s">
        <v>187</v>
      </c>
      <c r="R520" s="866" t="s">
        <v>117</v>
      </c>
    </row>
    <row r="521" spans="2:18" ht="30" customHeight="1" x14ac:dyDescent="0.25">
      <c r="B521" s="389" t="s">
        <v>1596</v>
      </c>
      <c r="C521" s="692" t="s">
        <v>319</v>
      </c>
      <c r="D521" s="413"/>
      <c r="E521" s="333" t="s">
        <v>421</v>
      </c>
      <c r="F521" s="97"/>
      <c r="G521" s="264" t="s">
        <v>324</v>
      </c>
      <c r="H521" s="259" t="s">
        <v>1597</v>
      </c>
      <c r="I521" s="98"/>
      <c r="J521" s="901"/>
      <c r="K521" s="628"/>
      <c r="L521" s="620"/>
      <c r="M521" s="620"/>
      <c r="N521" s="620"/>
      <c r="O521" s="278" t="s">
        <v>196</v>
      </c>
      <c r="P521" s="870"/>
      <c r="Q521" s="864"/>
      <c r="R521" s="867"/>
    </row>
    <row r="522" spans="2:18" x14ac:dyDescent="0.25">
      <c r="B522" s="389" t="s">
        <v>1598</v>
      </c>
      <c r="C522" s="692" t="s">
        <v>319</v>
      </c>
      <c r="D522" s="347"/>
      <c r="E522" s="333" t="s">
        <v>33</v>
      </c>
      <c r="F522" s="483"/>
      <c r="G522" s="808" t="str">
        <f>HYPERLINK("#APInfra","Code list")</f>
        <v>Code list</v>
      </c>
      <c r="H522" s="259" t="s">
        <v>1599</v>
      </c>
      <c r="I522" s="129"/>
      <c r="J522" s="902"/>
      <c r="K522" s="631"/>
      <c r="L522" s="432"/>
      <c r="M522" s="432"/>
      <c r="N522" s="432"/>
      <c r="O522" s="538" t="s">
        <v>196</v>
      </c>
      <c r="P522" s="870"/>
      <c r="Q522" s="864"/>
      <c r="R522" s="867"/>
    </row>
    <row r="523" spans="2:18" x14ac:dyDescent="0.25">
      <c r="B523" s="502" t="s">
        <v>1600</v>
      </c>
      <c r="C523" s="692" t="s">
        <v>319</v>
      </c>
      <c r="D523" s="347"/>
      <c r="E523" s="660" t="s">
        <v>189</v>
      </c>
      <c r="F523" s="483"/>
      <c r="G523" s="652" t="s">
        <v>189</v>
      </c>
      <c r="H523" s="397" t="s">
        <v>1601</v>
      </c>
      <c r="I523" s="129"/>
      <c r="J523" s="503" t="s">
        <v>122</v>
      </c>
      <c r="K523" s="631"/>
      <c r="L523" s="432"/>
      <c r="M523" s="432"/>
      <c r="N523" s="432"/>
      <c r="O523" s="538" t="s">
        <v>196</v>
      </c>
      <c r="P523" s="906"/>
      <c r="Q523" s="907"/>
      <c r="R523" s="908"/>
    </row>
    <row r="524" spans="2:18" ht="24" x14ac:dyDescent="0.25">
      <c r="B524" s="514" t="s">
        <v>1602</v>
      </c>
      <c r="C524" s="713" t="s">
        <v>319</v>
      </c>
      <c r="D524" s="572" t="s">
        <v>1603</v>
      </c>
      <c r="E524" s="515" t="s">
        <v>239</v>
      </c>
      <c r="F524" s="573" t="s">
        <v>239</v>
      </c>
      <c r="G524" s="516" t="s">
        <v>239</v>
      </c>
      <c r="H524" s="517" t="s">
        <v>1604</v>
      </c>
      <c r="I524" s="521" t="s">
        <v>239</v>
      </c>
      <c r="J524" s="589" t="s">
        <v>239</v>
      </c>
      <c r="K524" s="518" t="s">
        <v>239</v>
      </c>
      <c r="L524" s="519" t="s">
        <v>239</v>
      </c>
      <c r="M524" s="519" t="s">
        <v>239</v>
      </c>
      <c r="N524" s="519" t="s">
        <v>239</v>
      </c>
      <c r="O524" s="520"/>
      <c r="P524" s="574"/>
      <c r="Q524" s="521"/>
      <c r="R524" s="522"/>
    </row>
    <row r="525" spans="2:18" ht="15" customHeight="1" x14ac:dyDescent="0.25">
      <c r="B525" s="502" t="s">
        <v>1605</v>
      </c>
      <c r="C525" s="692" t="s">
        <v>319</v>
      </c>
      <c r="D525" s="347"/>
      <c r="E525" s="660" t="s">
        <v>61</v>
      </c>
      <c r="F525" s="483"/>
      <c r="G525" s="650" t="s">
        <v>112</v>
      </c>
      <c r="H525" s="397" t="s">
        <v>1606</v>
      </c>
      <c r="I525" s="129"/>
      <c r="J525" s="903" t="s">
        <v>1607</v>
      </c>
      <c r="K525" s="631"/>
      <c r="L525" s="432"/>
      <c r="M525" s="432"/>
      <c r="N525" s="432"/>
      <c r="O525" s="538" t="s">
        <v>196</v>
      </c>
      <c r="P525" s="904" t="s">
        <v>118</v>
      </c>
      <c r="Q525" s="905" t="s">
        <v>187</v>
      </c>
      <c r="R525" s="840" t="s">
        <v>117</v>
      </c>
    </row>
    <row r="526" spans="2:18" x14ac:dyDescent="0.25">
      <c r="B526" s="389" t="s">
        <v>1608</v>
      </c>
      <c r="C526" s="692" t="s">
        <v>319</v>
      </c>
      <c r="D526" s="413"/>
      <c r="E526" s="333" t="s">
        <v>421</v>
      </c>
      <c r="F526" s="97"/>
      <c r="G526" s="264" t="s">
        <v>324</v>
      </c>
      <c r="H526" s="259" t="s">
        <v>1609</v>
      </c>
      <c r="I526" s="98"/>
      <c r="J526" s="903"/>
      <c r="K526" s="628"/>
      <c r="L526" s="620"/>
      <c r="M526" s="620"/>
      <c r="N526" s="620"/>
      <c r="O526" s="278" t="s">
        <v>196</v>
      </c>
      <c r="P526" s="904"/>
      <c r="Q526" s="905"/>
      <c r="R526" s="840"/>
    </row>
    <row r="527" spans="2:18" x14ac:dyDescent="0.25">
      <c r="B527" s="389" t="s">
        <v>1610</v>
      </c>
      <c r="C527" s="692" t="s">
        <v>319</v>
      </c>
      <c r="D527" s="347"/>
      <c r="E527" s="333" t="s">
        <v>33</v>
      </c>
      <c r="F527" s="483"/>
      <c r="G527" s="808" t="str">
        <f>HYPERLINK("#APTopo","Code list")</f>
        <v>Code list</v>
      </c>
      <c r="H527" s="259" t="s">
        <v>1611</v>
      </c>
      <c r="I527" s="129"/>
      <c r="J527" s="903"/>
      <c r="K527" s="631"/>
      <c r="L527" s="432"/>
      <c r="M527" s="432"/>
      <c r="N527" s="432"/>
      <c r="O527" s="538" t="s">
        <v>196</v>
      </c>
      <c r="P527" s="904"/>
      <c r="Q527" s="905"/>
      <c r="R527" s="840"/>
    </row>
    <row r="528" spans="2:18" x14ac:dyDescent="0.25">
      <c r="B528" s="366" t="s">
        <v>1612</v>
      </c>
      <c r="C528" s="690" t="s">
        <v>319</v>
      </c>
      <c r="D528" s="361"/>
      <c r="E528" s="644" t="s">
        <v>1613</v>
      </c>
      <c r="F528" s="482"/>
      <c r="G528" s="646" t="s">
        <v>224</v>
      </c>
      <c r="H528" s="384" t="s">
        <v>1614</v>
      </c>
      <c r="I528" s="119"/>
      <c r="J528" s="903"/>
      <c r="K528" s="630"/>
      <c r="L528" s="416"/>
      <c r="M528" s="416"/>
      <c r="N528" s="416"/>
      <c r="O528" s="528" t="s">
        <v>196</v>
      </c>
      <c r="P528" s="904"/>
      <c r="Q528" s="905"/>
      <c r="R528" s="840"/>
    </row>
    <row r="529" spans="2:18" ht="36" x14ac:dyDescent="0.25">
      <c r="B529" s="681" t="s">
        <v>1615</v>
      </c>
      <c r="C529" s="703" t="s">
        <v>125</v>
      </c>
      <c r="D529" s="306" t="s">
        <v>1616</v>
      </c>
      <c r="E529" s="80" t="s">
        <v>239</v>
      </c>
      <c r="F529" s="81" t="s">
        <v>239</v>
      </c>
      <c r="G529" s="82" t="s">
        <v>239</v>
      </c>
      <c r="H529" s="220" t="s">
        <v>1617</v>
      </c>
      <c r="I529" s="521" t="s">
        <v>239</v>
      </c>
      <c r="J529" s="306" t="s">
        <v>1618</v>
      </c>
      <c r="K529" s="518" t="s">
        <v>239</v>
      </c>
      <c r="L529" s="519" t="s">
        <v>239</v>
      </c>
      <c r="M529" s="519" t="s">
        <v>239</v>
      </c>
      <c r="N529" s="519" t="s">
        <v>239</v>
      </c>
      <c r="O529" s="520"/>
      <c r="P529" s="574"/>
      <c r="Q529" s="521"/>
      <c r="R529" s="522"/>
    </row>
    <row r="530" spans="2:18" ht="24" x14ac:dyDescent="0.25">
      <c r="B530" s="593" t="s">
        <v>1619</v>
      </c>
      <c r="C530" s="723" t="s">
        <v>125</v>
      </c>
      <c r="D530" s="686"/>
      <c r="E530" s="816" t="s">
        <v>314</v>
      </c>
      <c r="F530" s="357"/>
      <c r="G530" s="724" t="s">
        <v>112</v>
      </c>
      <c r="H530" s="594" t="s">
        <v>1620</v>
      </c>
      <c r="I530" s="138"/>
      <c r="J530" s="814" t="s">
        <v>1618</v>
      </c>
      <c r="K530" s="812"/>
      <c r="L530" s="425"/>
      <c r="M530" s="425"/>
      <c r="N530" s="425"/>
      <c r="O530" s="285" t="s">
        <v>128</v>
      </c>
      <c r="P530" s="208" t="s">
        <v>128</v>
      </c>
      <c r="Q530" s="209"/>
      <c r="R530" s="205"/>
    </row>
  </sheetData>
  <mergeCells count="321">
    <mergeCell ref="H163:H164"/>
    <mergeCell ref="G163:G164"/>
    <mergeCell ref="F163:F164"/>
    <mergeCell ref="B163:B164"/>
    <mergeCell ref="D163:D164"/>
    <mergeCell ref="E163:E164"/>
    <mergeCell ref="J163:J164"/>
    <mergeCell ref="N163:N164"/>
    <mergeCell ref="O163:O164"/>
    <mergeCell ref="C163:C164"/>
    <mergeCell ref="H165:H166"/>
    <mergeCell ref="J165:J166"/>
    <mergeCell ref="N165:N166"/>
    <mergeCell ref="O165:O166"/>
    <mergeCell ref="B165:B166"/>
    <mergeCell ref="D165:D166"/>
    <mergeCell ref="E165:E166"/>
    <mergeCell ref="F165:F166"/>
    <mergeCell ref="G165:G166"/>
    <mergeCell ref="C165:C166"/>
    <mergeCell ref="B171:B172"/>
    <mergeCell ref="D171:D172"/>
    <mergeCell ref="E171:E172"/>
    <mergeCell ref="F171:F172"/>
    <mergeCell ref="G171:G172"/>
    <mergeCell ref="H171:H172"/>
    <mergeCell ref="J171:J172"/>
    <mergeCell ref="N171:N172"/>
    <mergeCell ref="O171:O172"/>
    <mergeCell ref="C171:C172"/>
    <mergeCell ref="B252:B253"/>
    <mergeCell ref="B254:B255"/>
    <mergeCell ref="N254:N255"/>
    <mergeCell ref="N252:N253"/>
    <mergeCell ref="O252:O253"/>
    <mergeCell ref="O254:O255"/>
    <mergeCell ref="F252:F253"/>
    <mergeCell ref="F254:F255"/>
    <mergeCell ref="E252:E253"/>
    <mergeCell ref="E254:E255"/>
    <mergeCell ref="D252:D253"/>
    <mergeCell ref="D254:D255"/>
    <mergeCell ref="J252:J253"/>
    <mergeCell ref="J254:J255"/>
    <mergeCell ref="H252:H253"/>
    <mergeCell ref="H254:H255"/>
    <mergeCell ref="G252:G253"/>
    <mergeCell ref="G254:G255"/>
    <mergeCell ref="C252:C253"/>
    <mergeCell ref="C254:C255"/>
    <mergeCell ref="F291:F292"/>
    <mergeCell ref="F293:F294"/>
    <mergeCell ref="G291:G292"/>
    <mergeCell ref="G293:G294"/>
    <mergeCell ref="H291:H292"/>
    <mergeCell ref="H293:H294"/>
    <mergeCell ref="B291:B292"/>
    <mergeCell ref="B293:B294"/>
    <mergeCell ref="D291:D292"/>
    <mergeCell ref="E291:E292"/>
    <mergeCell ref="D293:D294"/>
    <mergeCell ref="E293:E294"/>
    <mergeCell ref="C291:C292"/>
    <mergeCell ref="C293:C294"/>
    <mergeCell ref="J26:J28"/>
    <mergeCell ref="J29:J32"/>
    <mergeCell ref="J60:J61"/>
    <mergeCell ref="J63:J64"/>
    <mergeCell ref="J66:J67"/>
    <mergeCell ref="J291:J292"/>
    <mergeCell ref="J293:J294"/>
    <mergeCell ref="N291:N292"/>
    <mergeCell ref="O291:O292"/>
    <mergeCell ref="N293:N294"/>
    <mergeCell ref="O293:O294"/>
    <mergeCell ref="K156:R156"/>
    <mergeCell ref="J108:J112"/>
    <mergeCell ref="J113:J119"/>
    <mergeCell ref="J123:J124"/>
    <mergeCell ref="J134:J135"/>
    <mergeCell ref="J138:J141"/>
    <mergeCell ref="J69:J71"/>
    <mergeCell ref="J73:J74"/>
    <mergeCell ref="J82:J84"/>
    <mergeCell ref="J101:J102"/>
    <mergeCell ref="J200:J201"/>
    <mergeCell ref="J211:J212"/>
    <mergeCell ref="J215:J216"/>
    <mergeCell ref="J233:J237"/>
    <mergeCell ref="J219:J221"/>
    <mergeCell ref="J224:J225"/>
    <mergeCell ref="J202:J203"/>
    <mergeCell ref="J144:J147"/>
    <mergeCell ref="J167:J168"/>
    <mergeCell ref="J174:J175"/>
    <mergeCell ref="J189:J190"/>
    <mergeCell ref="J195:J196"/>
    <mergeCell ref="J268:J270"/>
    <mergeCell ref="J279:J280"/>
    <mergeCell ref="J282:J283"/>
    <mergeCell ref="J305:J306"/>
    <mergeCell ref="J274:J277"/>
    <mergeCell ref="J477:J479"/>
    <mergeCell ref="J515:J517"/>
    <mergeCell ref="J414:J415"/>
    <mergeCell ref="J423:J425"/>
    <mergeCell ref="J434:J435"/>
    <mergeCell ref="J447:J450"/>
    <mergeCell ref="J452:J459"/>
    <mergeCell ref="J393:J394"/>
    <mergeCell ref="J398:J399"/>
    <mergeCell ref="J401:J402"/>
    <mergeCell ref="J404:J406"/>
    <mergeCell ref="P5:P6"/>
    <mergeCell ref="Q5:Q6"/>
    <mergeCell ref="R5:R6"/>
    <mergeCell ref="P11:P16"/>
    <mergeCell ref="Q11:Q16"/>
    <mergeCell ref="R11:R16"/>
    <mergeCell ref="Q19:Q22"/>
    <mergeCell ref="J467:J470"/>
    <mergeCell ref="J472:J473"/>
    <mergeCell ref="J322:J328"/>
    <mergeCell ref="J339:J345"/>
    <mergeCell ref="J360:J362"/>
    <mergeCell ref="J387:J388"/>
    <mergeCell ref="J389:J391"/>
    <mergeCell ref="J371:J373"/>
    <mergeCell ref="J376:J378"/>
    <mergeCell ref="J295:J296"/>
    <mergeCell ref="J310:J313"/>
    <mergeCell ref="J315:J316"/>
    <mergeCell ref="J241:J243"/>
    <mergeCell ref="J246:J248"/>
    <mergeCell ref="J257:J258"/>
    <mergeCell ref="J261:J262"/>
    <mergeCell ref="P26:P28"/>
    <mergeCell ref="Q26:Q28"/>
    <mergeCell ref="R26:R28"/>
    <mergeCell ref="P29:P32"/>
    <mergeCell ref="Q29:Q32"/>
    <mergeCell ref="R29:R32"/>
    <mergeCell ref="P19:P22"/>
    <mergeCell ref="R19:R22"/>
    <mergeCell ref="P23:P25"/>
    <mergeCell ref="Q23:Q25"/>
    <mergeCell ref="R23:R25"/>
    <mergeCell ref="P54:P56"/>
    <mergeCell ref="Q54:Q56"/>
    <mergeCell ref="R54:R56"/>
    <mergeCell ref="P63:P64"/>
    <mergeCell ref="Q63:Q64"/>
    <mergeCell ref="R63:R64"/>
    <mergeCell ref="P33:P37"/>
    <mergeCell ref="Q33:Q37"/>
    <mergeCell ref="R33:R37"/>
    <mergeCell ref="P52:P53"/>
    <mergeCell ref="Q52:Q53"/>
    <mergeCell ref="R52:R53"/>
    <mergeCell ref="P97:P98"/>
    <mergeCell ref="Q97:Q98"/>
    <mergeCell ref="R97:R98"/>
    <mergeCell ref="P78:P80"/>
    <mergeCell ref="Q78:Q80"/>
    <mergeCell ref="R78:R80"/>
    <mergeCell ref="J78:J80"/>
    <mergeCell ref="P82:P84"/>
    <mergeCell ref="Q82:Q84"/>
    <mergeCell ref="R82:R84"/>
    <mergeCell ref="P122:P125"/>
    <mergeCell ref="Q122:Q125"/>
    <mergeCell ref="R122:R125"/>
    <mergeCell ref="P104:P107"/>
    <mergeCell ref="Q104:Q107"/>
    <mergeCell ref="R104:R107"/>
    <mergeCell ref="P108:P112"/>
    <mergeCell ref="Q108:Q112"/>
    <mergeCell ref="R108:R112"/>
    <mergeCell ref="P143:P148"/>
    <mergeCell ref="Q143:Q148"/>
    <mergeCell ref="R143:R148"/>
    <mergeCell ref="P161:P168"/>
    <mergeCell ref="Q161:Q168"/>
    <mergeCell ref="R161:R168"/>
    <mergeCell ref="P133:P136"/>
    <mergeCell ref="Q133:Q136"/>
    <mergeCell ref="R133:R136"/>
    <mergeCell ref="P137:P142"/>
    <mergeCell ref="Q137:Q142"/>
    <mergeCell ref="R137:R142"/>
    <mergeCell ref="P188:P193"/>
    <mergeCell ref="Q188:Q193"/>
    <mergeCell ref="R188:R193"/>
    <mergeCell ref="P169:P172"/>
    <mergeCell ref="Q169:Q172"/>
    <mergeCell ref="R169:R172"/>
    <mergeCell ref="P173:P175"/>
    <mergeCell ref="Q173:Q175"/>
    <mergeCell ref="R173:R175"/>
    <mergeCell ref="P214:P217"/>
    <mergeCell ref="Q214:Q217"/>
    <mergeCell ref="R214:R217"/>
    <mergeCell ref="P218:P222"/>
    <mergeCell ref="Q218:Q222"/>
    <mergeCell ref="R218:R222"/>
    <mergeCell ref="P204:P209"/>
    <mergeCell ref="Q204:Q209"/>
    <mergeCell ref="R204:R209"/>
    <mergeCell ref="P210:P213"/>
    <mergeCell ref="Q210:Q213"/>
    <mergeCell ref="R210:R213"/>
    <mergeCell ref="Q310:Q313"/>
    <mergeCell ref="R310:R313"/>
    <mergeCell ref="P223:P226"/>
    <mergeCell ref="Q223:Q226"/>
    <mergeCell ref="R223:R226"/>
    <mergeCell ref="P227:P229"/>
    <mergeCell ref="Q227:Q229"/>
    <mergeCell ref="R227:R229"/>
    <mergeCell ref="P250:P255"/>
    <mergeCell ref="Q250:Q255"/>
    <mergeCell ref="R250:R255"/>
    <mergeCell ref="P230:P237"/>
    <mergeCell ref="Q230:Q237"/>
    <mergeCell ref="R230:R237"/>
    <mergeCell ref="P472:P473"/>
    <mergeCell ref="Q472:Q473"/>
    <mergeCell ref="R472:R473"/>
    <mergeCell ref="P423:P425"/>
    <mergeCell ref="Q423:Q425"/>
    <mergeCell ref="R423:R425"/>
    <mergeCell ref="P430:P432"/>
    <mergeCell ref="Q430:Q432"/>
    <mergeCell ref="R430:R432"/>
    <mergeCell ref="P439:P442"/>
    <mergeCell ref="Q439:Q442"/>
    <mergeCell ref="R439:R442"/>
    <mergeCell ref="P506:P509"/>
    <mergeCell ref="Q506:Q509"/>
    <mergeCell ref="R506:R509"/>
    <mergeCell ref="P511:P513"/>
    <mergeCell ref="Q511:Q513"/>
    <mergeCell ref="R511:R513"/>
    <mergeCell ref="P490:P496"/>
    <mergeCell ref="Q490:Q496"/>
    <mergeCell ref="R490:R496"/>
    <mergeCell ref="P498:P504"/>
    <mergeCell ref="Q498:Q504"/>
    <mergeCell ref="R498:R504"/>
    <mergeCell ref="J520:J522"/>
    <mergeCell ref="J525:J528"/>
    <mergeCell ref="P525:P528"/>
    <mergeCell ref="Q525:Q528"/>
    <mergeCell ref="R525:R528"/>
    <mergeCell ref="P515:P518"/>
    <mergeCell ref="Q515:Q518"/>
    <mergeCell ref="R515:R518"/>
    <mergeCell ref="P520:P523"/>
    <mergeCell ref="Q520:Q523"/>
    <mergeCell ref="R520:R523"/>
    <mergeCell ref="B444:B445"/>
    <mergeCell ref="D444:D445"/>
    <mergeCell ref="E444:E445"/>
    <mergeCell ref="F444:F445"/>
    <mergeCell ref="H444:H445"/>
    <mergeCell ref="I444:I445"/>
    <mergeCell ref="J444:J445"/>
    <mergeCell ref="K444:K445"/>
    <mergeCell ref="L444:L445"/>
    <mergeCell ref="H120:H121"/>
    <mergeCell ref="J120:J121"/>
    <mergeCell ref="P114:P121"/>
    <mergeCell ref="R114:R121"/>
    <mergeCell ref="H329:H330"/>
    <mergeCell ref="J329:J330"/>
    <mergeCell ref="P323:P330"/>
    <mergeCell ref="Q323:Q330"/>
    <mergeCell ref="R323:R330"/>
    <mergeCell ref="P272:P273"/>
    <mergeCell ref="Q272:Q273"/>
    <mergeCell ref="R272:R273"/>
    <mergeCell ref="P289:P294"/>
    <mergeCell ref="Q289:Q294"/>
    <mergeCell ref="R289:R294"/>
    <mergeCell ref="P246:P248"/>
    <mergeCell ref="Q246:Q248"/>
    <mergeCell ref="R246:R248"/>
    <mergeCell ref="P315:P316"/>
    <mergeCell ref="R315:R316"/>
    <mergeCell ref="P302:P303"/>
    <mergeCell ref="Q302:Q303"/>
    <mergeCell ref="R302:R303"/>
    <mergeCell ref="P310:P313"/>
    <mergeCell ref="H460:H461"/>
    <mergeCell ref="J460:J461"/>
    <mergeCell ref="P454:P461"/>
    <mergeCell ref="Q454:Q461"/>
    <mergeCell ref="R454:R461"/>
    <mergeCell ref="M444:M445"/>
    <mergeCell ref="N444:N445"/>
    <mergeCell ref="P444:P445"/>
    <mergeCell ref="Q444:Q445"/>
    <mergeCell ref="R444:R445"/>
    <mergeCell ref="P398:P409"/>
    <mergeCell ref="Q398:Q409"/>
    <mergeCell ref="R398:R409"/>
    <mergeCell ref="J407:J409"/>
    <mergeCell ref="H346:H347"/>
    <mergeCell ref="J346:J347"/>
    <mergeCell ref="P340:P347"/>
    <mergeCell ref="Q340:Q347"/>
    <mergeCell ref="R340:R347"/>
    <mergeCell ref="P392:P394"/>
    <mergeCell ref="Q392:Q394"/>
    <mergeCell ref="R392:R394"/>
    <mergeCell ref="P352:P354"/>
    <mergeCell ref="Q352:Q354"/>
    <mergeCell ref="R352:R354"/>
    <mergeCell ref="P368:P369"/>
    <mergeCell ref="Q368:Q369"/>
    <mergeCell ref="R368:R369"/>
  </mergeCells>
  <pageMargins left="0.7" right="0.7" top="0.78740157499999996" bottom="0.78740157499999996" header="0.3" footer="0.3"/>
  <pageSetup paperSize="9" orientation="portrait"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C8FDD-C52B-4BCE-89D3-51B25FC4B96E}">
  <dimension ref="B2:R45"/>
  <sheetViews>
    <sheetView showGridLines="0" workbookViewId="0">
      <pane xSplit="6" ySplit="2" topLeftCell="G3" activePane="bottomRight" state="frozen"/>
      <selection pane="topRight" activeCell="F1" sqref="F1"/>
      <selection pane="bottomLeft" activeCell="A3" sqref="A3"/>
      <selection pane="bottomRight"/>
    </sheetView>
  </sheetViews>
  <sheetFormatPr baseColWidth="10" defaultColWidth="11.42578125" defaultRowHeight="15" x14ac:dyDescent="0.25"/>
  <cols>
    <col min="1" max="1" width="2.5703125" style="40" customWidth="1"/>
    <col min="2" max="2" width="9.7109375" style="38" customWidth="1"/>
    <col min="3" max="3" width="5.7109375" style="38" customWidth="1"/>
    <col min="4" max="4" width="20.5703125" style="39" customWidth="1"/>
    <col min="5" max="5" width="21.85546875" style="39" bestFit="1" customWidth="1"/>
    <col min="6" max="6" width="19" style="39" customWidth="1"/>
    <col min="7" max="7" width="9.140625" style="38"/>
    <col min="8" max="8" width="54.85546875" style="39" customWidth="1"/>
    <col min="9" max="9" width="28.5703125" style="40" customWidth="1"/>
    <col min="10" max="10" width="18.5703125" style="40" customWidth="1"/>
    <col min="11" max="12" width="11.42578125" style="38" customWidth="1"/>
    <col min="13" max="13" width="12.85546875" style="38" customWidth="1"/>
    <col min="14" max="14" width="18.5703125" style="38" customWidth="1"/>
    <col min="15" max="15" width="7.140625" style="38" customWidth="1"/>
    <col min="16" max="16" width="19.42578125" style="40" customWidth="1"/>
    <col min="17" max="17" width="15.140625" style="40" customWidth="1"/>
    <col min="18" max="18" width="13.140625" style="40" bestFit="1" customWidth="1"/>
    <col min="19" max="16384" width="11.42578125" style="40"/>
  </cols>
  <sheetData>
    <row r="2" spans="2:18" x14ac:dyDescent="0.25">
      <c r="B2" s="583" t="s">
        <v>23</v>
      </c>
      <c r="C2" s="687" t="s">
        <v>103</v>
      </c>
      <c r="D2" s="434" t="s">
        <v>3</v>
      </c>
      <c r="E2" s="156" t="s">
        <v>29</v>
      </c>
      <c r="F2" s="435" t="s">
        <v>31</v>
      </c>
      <c r="G2" s="155" t="s">
        <v>33</v>
      </c>
      <c r="H2" s="156" t="s">
        <v>21</v>
      </c>
      <c r="I2" s="157" t="s">
        <v>37</v>
      </c>
      <c r="J2" s="510" t="s">
        <v>39</v>
      </c>
      <c r="K2" s="155" t="s">
        <v>41</v>
      </c>
      <c r="L2" s="437" t="s">
        <v>43</v>
      </c>
      <c r="M2" s="716" t="s">
        <v>45</v>
      </c>
      <c r="N2" s="437" t="s">
        <v>48</v>
      </c>
      <c r="O2" s="548" t="s">
        <v>50</v>
      </c>
      <c r="P2" s="439" t="s">
        <v>53</v>
      </c>
      <c r="Q2" s="440" t="s">
        <v>55</v>
      </c>
      <c r="R2" s="441" t="s">
        <v>57</v>
      </c>
    </row>
    <row r="3" spans="2:18" ht="36" customHeight="1" x14ac:dyDescent="0.25">
      <c r="B3" s="79" t="s">
        <v>1623</v>
      </c>
      <c r="C3" s="491"/>
      <c r="D3" s="336" t="s">
        <v>96</v>
      </c>
      <c r="E3" s="45"/>
      <c r="F3" s="523"/>
      <c r="G3" s="46"/>
      <c r="H3" s="52" t="s">
        <v>1624</v>
      </c>
      <c r="I3" s="52"/>
      <c r="J3" s="467" t="s">
        <v>1625</v>
      </c>
      <c r="K3" s="132"/>
      <c r="L3" s="48"/>
      <c r="M3" s="48"/>
      <c r="N3" s="48"/>
      <c r="O3" s="464"/>
      <c r="P3" s="442"/>
      <c r="Q3" s="443"/>
      <c r="R3" s="444"/>
    </row>
    <row r="4" spans="2:18" ht="150" customHeight="1" x14ac:dyDescent="0.25">
      <c r="B4" s="54" t="s">
        <v>1626</v>
      </c>
      <c r="C4" s="740" t="s">
        <v>155</v>
      </c>
      <c r="D4" s="181"/>
      <c r="E4" s="10" t="s">
        <v>1627</v>
      </c>
      <c r="F4" s="101"/>
      <c r="G4" s="123" t="s">
        <v>112</v>
      </c>
      <c r="H4" s="259" t="s">
        <v>1628</v>
      </c>
      <c r="I4" s="484" t="s">
        <v>1629</v>
      </c>
      <c r="J4" s="485" t="s">
        <v>1630</v>
      </c>
      <c r="K4" s="133"/>
      <c r="L4" s="17"/>
      <c r="M4" s="17"/>
      <c r="N4" s="17"/>
      <c r="O4" s="500" t="s">
        <v>1631</v>
      </c>
      <c r="P4" s="1002" t="s">
        <v>117</v>
      </c>
      <c r="Q4" s="1005" t="s">
        <v>1632</v>
      </c>
      <c r="R4" s="1008"/>
    </row>
    <row r="5" spans="2:18" ht="15" customHeight="1" x14ac:dyDescent="0.25">
      <c r="B5" s="165" t="s">
        <v>1633</v>
      </c>
      <c r="C5" s="740" t="s">
        <v>528</v>
      </c>
      <c r="D5" s="382"/>
      <c r="E5" s="497" t="s">
        <v>1634</v>
      </c>
      <c r="F5" s="550"/>
      <c r="G5" s="652" t="s">
        <v>261</v>
      </c>
      <c r="H5" s="496" t="s">
        <v>1635</v>
      </c>
      <c r="I5" s="498" t="s">
        <v>1636</v>
      </c>
      <c r="J5" s="930" t="s">
        <v>1637</v>
      </c>
      <c r="K5" s="168"/>
      <c r="L5" s="499"/>
      <c r="M5" s="499"/>
      <c r="N5" s="499"/>
      <c r="O5" s="501" t="s">
        <v>196</v>
      </c>
      <c r="P5" s="1003"/>
      <c r="Q5" s="1006"/>
      <c r="R5" s="975"/>
    </row>
    <row r="6" spans="2:18" ht="15" customHeight="1" x14ac:dyDescent="0.25">
      <c r="B6" s="148" t="s">
        <v>1638</v>
      </c>
      <c r="C6" s="567"/>
      <c r="D6" s="380"/>
      <c r="E6" s="149" t="s">
        <v>1639</v>
      </c>
      <c r="F6" s="261"/>
      <c r="G6" s="799" t="str">
        <f>HYPERLINK("#OBGeomType","Code list")</f>
        <v>Code list</v>
      </c>
      <c r="H6" s="479" t="s">
        <v>1640</v>
      </c>
      <c r="I6" s="480" t="s">
        <v>1641</v>
      </c>
      <c r="J6" s="968"/>
      <c r="K6" s="301"/>
      <c r="L6" s="302"/>
      <c r="M6" s="302"/>
      <c r="N6" s="302"/>
      <c r="O6" s="525" t="s">
        <v>196</v>
      </c>
      <c r="P6" s="1003"/>
      <c r="Q6" s="1006"/>
      <c r="R6" s="975"/>
    </row>
    <row r="7" spans="2:18" ht="75" customHeight="1" x14ac:dyDescent="0.25">
      <c r="B7" s="1033" t="s">
        <v>1642</v>
      </c>
      <c r="C7" s="1043" t="s">
        <v>682</v>
      </c>
      <c r="D7" s="1037"/>
      <c r="E7" s="1035" t="s">
        <v>1643</v>
      </c>
      <c r="F7" s="930"/>
      <c r="G7" s="1046" t="s">
        <v>1644</v>
      </c>
      <c r="H7" s="1028" t="s">
        <v>1645</v>
      </c>
      <c r="I7" s="732" t="s">
        <v>1646</v>
      </c>
      <c r="J7" s="930" t="s">
        <v>1647</v>
      </c>
      <c r="K7" s="631" t="s">
        <v>244</v>
      </c>
      <c r="L7" s="432" t="s">
        <v>1621</v>
      </c>
      <c r="M7" s="107" t="s">
        <v>1648</v>
      </c>
      <c r="N7" s="432" t="s">
        <v>195</v>
      </c>
      <c r="O7" s="1025" t="s">
        <v>1631</v>
      </c>
      <c r="P7" s="1003"/>
      <c r="Q7" s="1006"/>
      <c r="R7" s="975"/>
    </row>
    <row r="8" spans="2:18" ht="75" customHeight="1" x14ac:dyDescent="0.25">
      <c r="B8" s="1034"/>
      <c r="C8" s="1044"/>
      <c r="D8" s="1038"/>
      <c r="E8" s="1036"/>
      <c r="F8" s="877"/>
      <c r="G8" s="1047"/>
      <c r="H8" s="1029"/>
      <c r="I8" s="732" t="s">
        <v>1649</v>
      </c>
      <c r="J8" s="877"/>
      <c r="K8" s="631" t="s">
        <v>192</v>
      </c>
      <c r="L8" s="432" t="s">
        <v>1650</v>
      </c>
      <c r="M8" s="432" t="s">
        <v>246</v>
      </c>
      <c r="N8" s="432" t="s">
        <v>195</v>
      </c>
      <c r="O8" s="1026"/>
      <c r="P8" s="1003"/>
      <c r="Q8" s="1006"/>
      <c r="R8" s="975"/>
    </row>
    <row r="9" spans="2:18" ht="75" customHeight="1" x14ac:dyDescent="0.25">
      <c r="B9" s="1034"/>
      <c r="C9" s="1044"/>
      <c r="D9" s="1038"/>
      <c r="E9" s="1036"/>
      <c r="F9" s="877"/>
      <c r="G9" s="1047"/>
      <c r="H9" s="1029"/>
      <c r="I9" s="732" t="s">
        <v>1651</v>
      </c>
      <c r="J9" s="877"/>
      <c r="K9" s="631" t="s">
        <v>192</v>
      </c>
      <c r="L9" s="432" t="s">
        <v>193</v>
      </c>
      <c r="M9" s="432" t="s">
        <v>246</v>
      </c>
      <c r="N9" s="432" t="s">
        <v>195</v>
      </c>
      <c r="O9" s="1026"/>
      <c r="P9" s="1003"/>
      <c r="Q9" s="1006"/>
      <c r="R9" s="975"/>
    </row>
    <row r="10" spans="2:18" ht="75" customHeight="1" x14ac:dyDescent="0.25">
      <c r="B10" s="888"/>
      <c r="C10" s="1044"/>
      <c r="D10" s="1039"/>
      <c r="E10" s="1036"/>
      <c r="F10" s="968"/>
      <c r="G10" s="1048"/>
      <c r="H10" s="1030"/>
      <c r="I10" s="732" t="s">
        <v>1652</v>
      </c>
      <c r="J10" s="968"/>
      <c r="K10" s="630" t="s">
        <v>192</v>
      </c>
      <c r="L10" s="416" t="s">
        <v>1653</v>
      </c>
      <c r="M10" s="620" t="s">
        <v>246</v>
      </c>
      <c r="N10" s="416" t="s">
        <v>195</v>
      </c>
      <c r="O10" s="1027"/>
      <c r="P10" s="1003"/>
      <c r="Q10" s="1006"/>
      <c r="R10" s="975"/>
    </row>
    <row r="11" spans="2:18" ht="60" x14ac:dyDescent="0.25">
      <c r="B11" s="148" t="s">
        <v>1654</v>
      </c>
      <c r="C11" s="567"/>
      <c r="D11" s="383"/>
      <c r="E11" s="149" t="s">
        <v>1655</v>
      </c>
      <c r="F11" s="610"/>
      <c r="G11" s="633" t="s">
        <v>257</v>
      </c>
      <c r="H11" s="479" t="s">
        <v>1656</v>
      </c>
      <c r="I11" s="480" t="s">
        <v>1657</v>
      </c>
      <c r="J11" s="144" t="s">
        <v>1658</v>
      </c>
      <c r="K11" s="429"/>
      <c r="L11" s="640"/>
      <c r="M11" s="17" t="s">
        <v>504</v>
      </c>
      <c r="N11" s="640"/>
      <c r="O11" s="634" t="s">
        <v>196</v>
      </c>
      <c r="P11" s="1003"/>
      <c r="Q11" s="1006"/>
      <c r="R11" s="975"/>
    </row>
    <row r="12" spans="2:18" ht="36" x14ac:dyDescent="0.25">
      <c r="B12" s="502" t="s">
        <v>1659</v>
      </c>
      <c r="C12" s="740" t="s">
        <v>171</v>
      </c>
      <c r="D12" s="380"/>
      <c r="E12" s="649" t="s">
        <v>1660</v>
      </c>
      <c r="F12" s="565"/>
      <c r="G12" s="328"/>
      <c r="H12" s="637" t="s">
        <v>1661</v>
      </c>
      <c r="I12" s="480"/>
      <c r="J12" s="506"/>
      <c r="K12" s="301"/>
      <c r="L12" s="302"/>
      <c r="M12" s="17"/>
      <c r="N12" s="107"/>
      <c r="O12" s="335"/>
      <c r="P12" s="1003"/>
      <c r="Q12" s="1006"/>
      <c r="R12" s="975"/>
    </row>
    <row r="13" spans="2:18" ht="48.75" customHeight="1" x14ac:dyDescent="0.25">
      <c r="B13" s="1033" t="s">
        <v>1662</v>
      </c>
      <c r="C13" s="1043" t="s">
        <v>682</v>
      </c>
      <c r="D13" s="1037"/>
      <c r="E13" s="1035"/>
      <c r="F13" s="930" t="s">
        <v>189</v>
      </c>
      <c r="G13" s="1040" t="s">
        <v>189</v>
      </c>
      <c r="H13" s="1028" t="s">
        <v>1663</v>
      </c>
      <c r="I13" s="732" t="s">
        <v>1664</v>
      </c>
      <c r="J13" s="930" t="s">
        <v>1665</v>
      </c>
      <c r="K13" s="301" t="s">
        <v>244</v>
      </c>
      <c r="L13" s="302" t="s">
        <v>245</v>
      </c>
      <c r="M13" s="17" t="s">
        <v>504</v>
      </c>
      <c r="N13" s="665" t="s">
        <v>195</v>
      </c>
      <c r="O13" s="1020" t="s">
        <v>1631</v>
      </c>
      <c r="P13" s="1003"/>
      <c r="Q13" s="1006"/>
      <c r="R13" s="975"/>
    </row>
    <row r="14" spans="2:18" ht="48.75" customHeight="1" x14ac:dyDescent="0.25">
      <c r="B14" s="1034"/>
      <c r="C14" s="1044"/>
      <c r="D14" s="1038"/>
      <c r="E14" s="1036"/>
      <c r="F14" s="877"/>
      <c r="G14" s="1041"/>
      <c r="H14" s="1029"/>
      <c r="I14" s="732" t="s">
        <v>1666</v>
      </c>
      <c r="J14" s="877"/>
      <c r="K14" s="631" t="s">
        <v>192</v>
      </c>
      <c r="L14" s="432" t="s">
        <v>1622</v>
      </c>
      <c r="M14" s="107" t="s">
        <v>511</v>
      </c>
      <c r="N14" s="665" t="s">
        <v>195</v>
      </c>
      <c r="O14" s="1021"/>
      <c r="P14" s="1003"/>
      <c r="Q14" s="1006"/>
      <c r="R14" s="975"/>
    </row>
    <row r="15" spans="2:18" ht="48.75" customHeight="1" x14ac:dyDescent="0.25">
      <c r="B15" s="1034"/>
      <c r="C15" s="1044"/>
      <c r="D15" s="1038"/>
      <c r="E15" s="1036"/>
      <c r="F15" s="877"/>
      <c r="G15" s="1041"/>
      <c r="H15" s="1029"/>
      <c r="I15" s="732" t="s">
        <v>1667</v>
      </c>
      <c r="J15" s="877"/>
      <c r="K15" s="631" t="s">
        <v>192</v>
      </c>
      <c r="L15" s="432" t="s">
        <v>193</v>
      </c>
      <c r="M15" s="432" t="s">
        <v>194</v>
      </c>
      <c r="N15" s="489" t="s">
        <v>195</v>
      </c>
      <c r="O15" s="1021"/>
      <c r="P15" s="1003"/>
      <c r="Q15" s="1006"/>
      <c r="R15" s="975"/>
    </row>
    <row r="16" spans="2:18" ht="48.75" customHeight="1" x14ac:dyDescent="0.25">
      <c r="B16" s="888"/>
      <c r="C16" s="1045"/>
      <c r="D16" s="1039"/>
      <c r="E16" s="892"/>
      <c r="F16" s="968"/>
      <c r="G16" s="1042"/>
      <c r="H16" s="1030"/>
      <c r="I16" s="732" t="s">
        <v>1668</v>
      </c>
      <c r="J16" s="968"/>
      <c r="K16" s="631" t="s">
        <v>192</v>
      </c>
      <c r="L16" s="432" t="s">
        <v>504</v>
      </c>
      <c r="M16" s="620" t="s">
        <v>511</v>
      </c>
      <c r="N16" s="489" t="s">
        <v>195</v>
      </c>
      <c r="O16" s="1022"/>
      <c r="P16" s="1003"/>
      <c r="Q16" s="1006"/>
      <c r="R16" s="975"/>
    </row>
    <row r="17" spans="2:18" ht="30" customHeight="1" x14ac:dyDescent="0.25">
      <c r="B17" s="502" t="s">
        <v>1669</v>
      </c>
      <c r="C17" s="690" t="s">
        <v>319</v>
      </c>
      <c r="D17" s="361"/>
      <c r="E17" s="615"/>
      <c r="F17" s="551" t="s">
        <v>1670</v>
      </c>
      <c r="G17" s="652" t="s">
        <v>189</v>
      </c>
      <c r="H17" s="397" t="s">
        <v>1671</v>
      </c>
      <c r="I17" s="475" t="s">
        <v>1672</v>
      </c>
      <c r="J17" s="40" t="s">
        <v>1673</v>
      </c>
      <c r="K17" s="1031" t="str">
        <f>HYPERLINK("#OBElevation","see data item OB01061")</f>
        <v>see data item OB01061</v>
      </c>
      <c r="L17" s="1032"/>
      <c r="M17" s="1032"/>
      <c r="N17" s="1032"/>
      <c r="O17" s="666" t="s">
        <v>1631</v>
      </c>
      <c r="P17" s="1003"/>
      <c r="Q17" s="1006"/>
      <c r="R17" s="975"/>
    </row>
    <row r="18" spans="2:18" ht="105" x14ac:dyDescent="0.25">
      <c r="B18" s="279" t="s">
        <v>1674</v>
      </c>
      <c r="C18" s="569"/>
      <c r="D18" s="380"/>
      <c r="E18" s="245"/>
      <c r="F18" s="552" t="s">
        <v>199</v>
      </c>
      <c r="G18" s="328" t="s">
        <v>199</v>
      </c>
      <c r="H18" s="529" t="s">
        <v>1675</v>
      </c>
      <c r="I18" s="480" t="s">
        <v>1676</v>
      </c>
      <c r="J18" s="530" t="s">
        <v>1677</v>
      </c>
      <c r="K18" s="1031" t="str">
        <f>HYPERLINK("#OBElevation","see data item OB01061")</f>
        <v>see data item OB01061</v>
      </c>
      <c r="L18" s="1032"/>
      <c r="M18" s="1032"/>
      <c r="N18" s="1032"/>
      <c r="O18" s="666" t="s">
        <v>1631</v>
      </c>
      <c r="P18" s="1003"/>
      <c r="Q18" s="1006"/>
      <c r="R18" s="975"/>
    </row>
    <row r="19" spans="2:18" ht="15" customHeight="1" x14ac:dyDescent="0.25">
      <c r="B19" s="502" t="s">
        <v>1678</v>
      </c>
      <c r="C19" s="691" t="s">
        <v>137</v>
      </c>
      <c r="D19" s="383"/>
      <c r="E19" s="288"/>
      <c r="F19" s="551" t="s">
        <v>198</v>
      </c>
      <c r="G19" s="652" t="s">
        <v>199</v>
      </c>
      <c r="H19" s="397" t="s">
        <v>1679</v>
      </c>
      <c r="I19" s="480" t="s">
        <v>1680</v>
      </c>
      <c r="J19" s="629" t="s">
        <v>1681</v>
      </c>
      <c r="K19" s="1031" t="str">
        <f>HYPERLINK("#OBElevation","see data item OB01061")</f>
        <v>see data item OB01061</v>
      </c>
      <c r="L19" s="1032"/>
      <c r="M19" s="1032"/>
      <c r="N19" s="1032"/>
      <c r="O19" s="543" t="s">
        <v>196</v>
      </c>
      <c r="P19" s="1003"/>
      <c r="Q19" s="1006"/>
      <c r="R19" s="975"/>
    </row>
    <row r="20" spans="2:18" ht="195" customHeight="1" x14ac:dyDescent="0.25">
      <c r="B20" s="165" t="s">
        <v>1682</v>
      </c>
      <c r="C20" s="715" t="s">
        <v>1683</v>
      </c>
      <c r="D20" s="742"/>
      <c r="E20" s="531" t="s">
        <v>33</v>
      </c>
      <c r="F20" s="542"/>
      <c r="G20" s="800" t="str">
        <f>HYPERLINK("#OBType","Code list")</f>
        <v>Code list</v>
      </c>
      <c r="H20" s="259" t="s">
        <v>1684</v>
      </c>
      <c r="I20" s="480" t="s">
        <v>1685</v>
      </c>
      <c r="J20" s="532" t="s">
        <v>1686</v>
      </c>
      <c r="K20" s="526"/>
      <c r="L20" s="533"/>
      <c r="M20" s="533"/>
      <c r="N20" s="533"/>
      <c r="O20" s="611" t="s">
        <v>1631</v>
      </c>
      <c r="P20" s="1003"/>
      <c r="Q20" s="1006"/>
      <c r="R20" s="975"/>
    </row>
    <row r="21" spans="2:18" x14ac:dyDescent="0.25">
      <c r="B21" s="502" t="s">
        <v>1687</v>
      </c>
      <c r="C21" s="691" t="s">
        <v>171</v>
      </c>
      <c r="D21" s="563"/>
      <c r="E21" s="539" t="s">
        <v>1688</v>
      </c>
      <c r="F21" s="540"/>
      <c r="G21" s="328"/>
      <c r="H21" s="260" t="s">
        <v>1689</v>
      </c>
      <c r="J21" s="144"/>
      <c r="K21" s="301"/>
      <c r="L21" s="302"/>
      <c r="M21" s="302"/>
      <c r="N21" s="302"/>
      <c r="O21" s="525"/>
      <c r="P21" s="1003"/>
      <c r="Q21" s="1006"/>
      <c r="R21" s="975"/>
    </row>
    <row r="22" spans="2:18" ht="30" x14ac:dyDescent="0.25">
      <c r="B22" s="536" t="s">
        <v>1690</v>
      </c>
      <c r="C22" s="691" t="s">
        <v>155</v>
      </c>
      <c r="D22" s="380"/>
      <c r="E22" s="128"/>
      <c r="F22" s="537" t="s">
        <v>1691</v>
      </c>
      <c r="G22" s="368" t="s">
        <v>9</v>
      </c>
      <c r="H22" s="260" t="s">
        <v>1692</v>
      </c>
      <c r="I22" s="480" t="s">
        <v>1693</v>
      </c>
      <c r="J22" s="144" t="s">
        <v>1637</v>
      </c>
      <c r="K22" s="631"/>
      <c r="L22" s="432"/>
      <c r="M22" s="432"/>
      <c r="N22" s="432"/>
      <c r="O22" s="549" t="s">
        <v>196</v>
      </c>
      <c r="P22" s="1003"/>
      <c r="Q22" s="1006"/>
      <c r="R22" s="975"/>
    </row>
    <row r="23" spans="2:18" x14ac:dyDescent="0.25">
      <c r="B23" s="502" t="s">
        <v>1694</v>
      </c>
      <c r="C23" s="692" t="s">
        <v>319</v>
      </c>
      <c r="D23" s="380"/>
      <c r="E23" s="128"/>
      <c r="F23" s="553" t="s">
        <v>338</v>
      </c>
      <c r="G23" s="800" t="str">
        <f>HYPERLINK("#OBStatus","Code list")</f>
        <v>Code list</v>
      </c>
      <c r="H23" s="260" t="s">
        <v>1695</v>
      </c>
      <c r="I23" s="480" t="s">
        <v>1696</v>
      </c>
      <c r="J23" s="144" t="s">
        <v>1697</v>
      </c>
      <c r="K23" s="631"/>
      <c r="L23" s="432"/>
      <c r="M23" s="432"/>
      <c r="N23" s="432"/>
      <c r="O23" s="549" t="s">
        <v>196</v>
      </c>
      <c r="P23" s="1003"/>
      <c r="Q23" s="1006"/>
      <c r="R23" s="975"/>
    </row>
    <row r="24" spans="2:18" ht="30" customHeight="1" x14ac:dyDescent="0.25">
      <c r="B24" s="165" t="s">
        <v>1698</v>
      </c>
      <c r="C24" s="577"/>
      <c r="D24" s="382"/>
      <c r="E24" s="497" t="s">
        <v>1699</v>
      </c>
      <c r="F24" s="550"/>
      <c r="G24" s="234" t="s">
        <v>112</v>
      </c>
      <c r="H24" s="496" t="s">
        <v>1700</v>
      </c>
      <c r="I24" s="480" t="s">
        <v>1701</v>
      </c>
      <c r="J24" s="930" t="s">
        <v>1637</v>
      </c>
      <c r="K24" s="631"/>
      <c r="L24" s="432"/>
      <c r="M24" s="432"/>
      <c r="N24" s="432"/>
      <c r="O24" s="501" t="s">
        <v>196</v>
      </c>
      <c r="P24" s="1003"/>
      <c r="Q24" s="1006"/>
      <c r="R24" s="975"/>
    </row>
    <row r="25" spans="2:18" ht="30" customHeight="1" x14ac:dyDescent="0.25">
      <c r="B25" s="118" t="s">
        <v>1702</v>
      </c>
      <c r="C25" s="570"/>
      <c r="D25" s="361"/>
      <c r="E25" s="288" t="s">
        <v>1703</v>
      </c>
      <c r="F25" s="527"/>
      <c r="G25" s="153" t="s">
        <v>112</v>
      </c>
      <c r="H25" s="273" t="s">
        <v>1704</v>
      </c>
      <c r="I25" s="480" t="s">
        <v>1705</v>
      </c>
      <c r="J25" s="968"/>
      <c r="K25" s="630"/>
      <c r="L25" s="416"/>
      <c r="M25" s="416"/>
      <c r="N25" s="416"/>
      <c r="O25" s="528" t="s">
        <v>196</v>
      </c>
      <c r="P25" s="1003"/>
      <c r="Q25" s="1006"/>
      <c r="R25" s="975"/>
    </row>
    <row r="26" spans="2:18" ht="24" x14ac:dyDescent="0.25">
      <c r="B26" s="148" t="s">
        <v>1706</v>
      </c>
      <c r="C26" s="692" t="s">
        <v>155</v>
      </c>
      <c r="D26" s="563"/>
      <c r="E26" s="541" t="s">
        <v>354</v>
      </c>
      <c r="F26" s="540"/>
      <c r="G26" s="328"/>
      <c r="H26" s="260" t="s">
        <v>1707</v>
      </c>
      <c r="I26" s="480"/>
      <c r="J26" s="242"/>
      <c r="K26" s="301"/>
      <c r="L26" s="302"/>
      <c r="M26" s="302"/>
      <c r="N26" s="302"/>
      <c r="O26" s="335"/>
      <c r="P26" s="1003"/>
      <c r="Q26" s="1006"/>
      <c r="R26" s="975"/>
    </row>
    <row r="27" spans="2:18" ht="255" customHeight="1" x14ac:dyDescent="0.25">
      <c r="B27" s="118" t="s">
        <v>1708</v>
      </c>
      <c r="C27" s="720" t="s">
        <v>1683</v>
      </c>
      <c r="D27" s="582"/>
      <c r="E27" s="544"/>
      <c r="F27" s="547" t="s">
        <v>33</v>
      </c>
      <c r="G27" s="800" t="str">
        <f>HYPERLINK("#OBLightType","Code list")</f>
        <v>Code list</v>
      </c>
      <c r="H27" s="260" t="s">
        <v>1709</v>
      </c>
      <c r="I27" s="480" t="s">
        <v>1710</v>
      </c>
      <c r="J27" s="144" t="s">
        <v>1711</v>
      </c>
      <c r="K27" s="631"/>
      <c r="L27" s="432"/>
      <c r="M27" s="432"/>
      <c r="N27" s="432"/>
      <c r="O27" s="406" t="s">
        <v>1631</v>
      </c>
      <c r="P27" s="1004"/>
      <c r="Q27" s="1007"/>
      <c r="R27" s="976"/>
    </row>
    <row r="28" spans="2:18" ht="30" customHeight="1" x14ac:dyDescent="0.25">
      <c r="B28" s="308" t="s">
        <v>1712</v>
      </c>
      <c r="C28" s="719" t="s">
        <v>1683</v>
      </c>
      <c r="D28" s="347"/>
      <c r="E28" s="486"/>
      <c r="F28" s="490" t="s">
        <v>520</v>
      </c>
      <c r="G28" s="801" t="str">
        <f>HYPERLINK("#OBLightCol","Code list")</f>
        <v>Code list</v>
      </c>
      <c r="H28" s="410" t="s">
        <v>1713</v>
      </c>
      <c r="I28" s="475"/>
      <c r="J28" s="507" t="s">
        <v>122</v>
      </c>
      <c r="K28" s="631"/>
      <c r="L28" s="432"/>
      <c r="M28" s="432"/>
      <c r="N28" s="432"/>
      <c r="O28" s="303" t="s">
        <v>128</v>
      </c>
      <c r="P28" s="487" t="s">
        <v>128</v>
      </c>
      <c r="Q28" s="150"/>
      <c r="R28" s="481"/>
    </row>
    <row r="29" spans="2:18" ht="30" customHeight="1" x14ac:dyDescent="0.25">
      <c r="B29" s="502" t="s">
        <v>1714</v>
      </c>
      <c r="C29" s="690" t="s">
        <v>137</v>
      </c>
      <c r="E29" s="546"/>
      <c r="F29" s="553" t="s">
        <v>1715</v>
      </c>
      <c r="G29" s="800" t="str">
        <f>HYPERLINK("#OBLightSync","Code list")</f>
        <v>Code list</v>
      </c>
      <c r="H29" s="260" t="s">
        <v>1716</v>
      </c>
      <c r="I29" s="475" t="s">
        <v>1717</v>
      </c>
      <c r="J29" s="629" t="s">
        <v>122</v>
      </c>
      <c r="K29" s="630"/>
      <c r="L29" s="416"/>
      <c r="M29" s="416"/>
      <c r="N29" s="416"/>
      <c r="O29" s="543" t="s">
        <v>196</v>
      </c>
      <c r="P29" s="1012" t="s">
        <v>117</v>
      </c>
      <c r="Q29" s="1009" t="s">
        <v>1632</v>
      </c>
      <c r="R29" s="1014"/>
    </row>
    <row r="30" spans="2:18" ht="15" customHeight="1" x14ac:dyDescent="0.25">
      <c r="B30" s="502" t="s">
        <v>1718</v>
      </c>
      <c r="C30" s="691" t="s">
        <v>171</v>
      </c>
      <c r="D30" s="743"/>
      <c r="E30" s="539" t="s">
        <v>1039</v>
      </c>
      <c r="F30" s="554"/>
      <c r="G30" s="234"/>
      <c r="H30" s="260" t="s">
        <v>1719</v>
      </c>
      <c r="I30" s="480"/>
      <c r="J30" s="978" t="s">
        <v>1720</v>
      </c>
      <c r="K30" s="168"/>
      <c r="L30" s="499"/>
      <c r="M30" s="499"/>
      <c r="N30" s="533"/>
      <c r="O30" s="534"/>
      <c r="P30" s="1003"/>
      <c r="Q30" s="1010"/>
      <c r="R30" s="975"/>
    </row>
    <row r="31" spans="2:18" ht="45" customHeight="1" x14ac:dyDescent="0.25">
      <c r="B31" s="148" t="s">
        <v>1721</v>
      </c>
      <c r="C31" s="720" t="s">
        <v>535</v>
      </c>
      <c r="D31" s="563"/>
      <c r="E31" s="545"/>
      <c r="F31" s="553" t="s">
        <v>33</v>
      </c>
      <c r="G31" s="800" t="str">
        <f>HYPERLINK("#OBMarkType","Code list")</f>
        <v>Code list</v>
      </c>
      <c r="H31" s="260" t="s">
        <v>1722</v>
      </c>
      <c r="I31" s="480" t="s">
        <v>1723</v>
      </c>
      <c r="J31" s="997"/>
      <c r="K31" s="631"/>
      <c r="L31" s="432"/>
      <c r="M31" s="432"/>
      <c r="N31" s="302"/>
      <c r="O31" s="612" t="s">
        <v>1631</v>
      </c>
      <c r="P31" s="1003"/>
      <c r="Q31" s="1010"/>
      <c r="R31" s="975"/>
    </row>
    <row r="32" spans="2:18" x14ac:dyDescent="0.25">
      <c r="B32" s="502" t="s">
        <v>1724</v>
      </c>
      <c r="C32" s="691" t="s">
        <v>137</v>
      </c>
      <c r="D32" s="361"/>
      <c r="E32" s="288"/>
      <c r="F32" s="553" t="s">
        <v>520</v>
      </c>
      <c r="G32" s="800" t="str">
        <f>HYPERLINK("#OBMarkCol","Code list")</f>
        <v>Code list</v>
      </c>
      <c r="H32" s="260" t="s">
        <v>1725</v>
      </c>
      <c r="I32" s="480" t="s">
        <v>1726</v>
      </c>
      <c r="J32" s="998"/>
      <c r="K32" s="630"/>
      <c r="L32" s="416"/>
      <c r="M32" s="416"/>
      <c r="N32" s="416"/>
      <c r="O32" s="535" t="s">
        <v>196</v>
      </c>
      <c r="P32" s="1003"/>
      <c r="Q32" s="1010"/>
      <c r="R32" s="975"/>
    </row>
    <row r="33" spans="2:18" x14ac:dyDescent="0.25">
      <c r="B33" s="148" t="s">
        <v>1727</v>
      </c>
      <c r="C33" s="570"/>
      <c r="D33" s="380"/>
      <c r="E33" s="149" t="s">
        <v>1728</v>
      </c>
      <c r="F33" s="261"/>
      <c r="G33" s="328" t="s">
        <v>112</v>
      </c>
      <c r="H33" s="479" t="s">
        <v>1729</v>
      </c>
      <c r="I33" s="480" t="s">
        <v>1730</v>
      </c>
      <c r="J33" s="505" t="s">
        <v>122</v>
      </c>
      <c r="K33" s="301"/>
      <c r="L33" s="302"/>
      <c r="M33" s="302"/>
      <c r="N33" s="302"/>
      <c r="O33" s="335" t="s">
        <v>196</v>
      </c>
      <c r="P33" s="1013"/>
      <c r="Q33" s="1011"/>
      <c r="R33" s="976"/>
    </row>
    <row r="34" spans="2:18" ht="24" x14ac:dyDescent="0.25">
      <c r="B34" s="502" t="s">
        <v>1731</v>
      </c>
      <c r="C34" s="692" t="s">
        <v>319</v>
      </c>
      <c r="D34" s="347"/>
      <c r="E34" s="660" t="s">
        <v>1732</v>
      </c>
      <c r="F34" s="537"/>
      <c r="G34" s="652" t="s">
        <v>209</v>
      </c>
      <c r="H34" s="260" t="s">
        <v>1733</v>
      </c>
      <c r="I34" s="480"/>
      <c r="J34" s="505" t="s">
        <v>1734</v>
      </c>
      <c r="K34" s="631"/>
      <c r="L34" s="432"/>
      <c r="M34" s="432"/>
      <c r="N34" s="432"/>
      <c r="O34" s="538" t="s">
        <v>196</v>
      </c>
      <c r="P34" s="1012" t="s">
        <v>117</v>
      </c>
      <c r="Q34" s="1018" t="s">
        <v>1735</v>
      </c>
      <c r="R34" s="1023"/>
    </row>
    <row r="35" spans="2:18" ht="36" customHeight="1" x14ac:dyDescent="0.25">
      <c r="B35" s="502" t="s">
        <v>1736</v>
      </c>
      <c r="C35" s="692" t="s">
        <v>319</v>
      </c>
      <c r="D35" s="347"/>
      <c r="E35" s="660" t="s">
        <v>1737</v>
      </c>
      <c r="F35" s="537"/>
      <c r="G35" s="800" t="str">
        <f>HYPERLINK("#OBdqr","Code list")</f>
        <v>Code list</v>
      </c>
      <c r="H35" s="637" t="s">
        <v>1738</v>
      </c>
      <c r="I35" s="480"/>
      <c r="J35" s="505" t="s">
        <v>1739</v>
      </c>
      <c r="K35" s="631"/>
      <c r="L35" s="432"/>
      <c r="M35" s="432"/>
      <c r="N35" s="432"/>
      <c r="O35" s="489" t="s">
        <v>196</v>
      </c>
      <c r="P35" s="1013"/>
      <c r="Q35" s="1019"/>
      <c r="R35" s="1024"/>
    </row>
    <row r="36" spans="2:18" x14ac:dyDescent="0.25">
      <c r="B36" s="502" t="s">
        <v>1740</v>
      </c>
      <c r="C36" s="692" t="s">
        <v>319</v>
      </c>
      <c r="D36" s="347"/>
      <c r="E36" s="660" t="s">
        <v>1741</v>
      </c>
      <c r="F36" s="641"/>
      <c r="G36" s="368"/>
      <c r="H36" s="397" t="s">
        <v>1742</v>
      </c>
      <c r="I36" s="480"/>
      <c r="J36" s="505"/>
      <c r="K36" s="508"/>
      <c r="L36" s="509"/>
      <c r="M36" s="509"/>
      <c r="N36" s="509"/>
      <c r="O36" s="559"/>
      <c r="P36" s="1015" t="s">
        <v>117</v>
      </c>
      <c r="Q36" s="1017" t="s">
        <v>1632</v>
      </c>
      <c r="R36" s="999"/>
    </row>
    <row r="37" spans="2:18" ht="30" customHeight="1" x14ac:dyDescent="0.25">
      <c r="B37" s="502" t="s">
        <v>1743</v>
      </c>
      <c r="C37" s="692" t="s">
        <v>319</v>
      </c>
      <c r="D37" s="347"/>
      <c r="E37" s="619"/>
      <c r="F37" s="555" t="s">
        <v>1744</v>
      </c>
      <c r="G37" s="800" t="str">
        <f>HYPERLINK("#OBAuthority","Code list")</f>
        <v>Code list</v>
      </c>
      <c r="H37" s="397" t="s">
        <v>1745</v>
      </c>
      <c r="I37" s="480" t="s">
        <v>1746</v>
      </c>
      <c r="J37" s="744" t="s">
        <v>1673</v>
      </c>
      <c r="K37" s="508"/>
      <c r="L37" s="509"/>
      <c r="M37" s="509"/>
      <c r="N37" s="509"/>
      <c r="O37" s="559" t="s">
        <v>196</v>
      </c>
      <c r="P37" s="904"/>
      <c r="Q37" s="1006"/>
      <c r="R37" s="1000"/>
    </row>
    <row r="38" spans="2:18" ht="30" x14ac:dyDescent="0.25">
      <c r="B38" s="502" t="s">
        <v>1747</v>
      </c>
      <c r="C38" s="690" t="s">
        <v>319</v>
      </c>
      <c r="D38" s="347"/>
      <c r="E38" s="619"/>
      <c r="F38" s="555" t="s">
        <v>1748</v>
      </c>
      <c r="G38" s="802" t="str">
        <f>HYPERLINK("#OBNatReg","Code list")</f>
        <v>Code list</v>
      </c>
      <c r="H38" s="556" t="s">
        <v>1749</v>
      </c>
      <c r="I38" s="480" t="s">
        <v>1750</v>
      </c>
      <c r="J38" s="505" t="s">
        <v>1751</v>
      </c>
      <c r="K38" s="508"/>
      <c r="L38" s="509"/>
      <c r="M38" s="509"/>
      <c r="N38" s="509"/>
      <c r="O38" s="559" t="s">
        <v>196</v>
      </c>
      <c r="P38" s="904"/>
      <c r="Q38" s="1006"/>
      <c r="R38" s="1000"/>
    </row>
    <row r="39" spans="2:18" ht="15" customHeight="1" x14ac:dyDescent="0.25">
      <c r="B39" s="502" t="s">
        <v>1752</v>
      </c>
      <c r="C39" s="691" t="s">
        <v>319</v>
      </c>
      <c r="D39" s="361"/>
      <c r="E39" s="660" t="s">
        <v>1753</v>
      </c>
      <c r="F39" s="537"/>
      <c r="G39" s="557" t="s">
        <v>261</v>
      </c>
      <c r="H39" s="556" t="s">
        <v>1754</v>
      </c>
      <c r="I39" s="480" t="s">
        <v>1755</v>
      </c>
      <c r="J39" s="912" t="s">
        <v>1673</v>
      </c>
      <c r="K39" s="630"/>
      <c r="L39" s="416"/>
      <c r="M39" s="416"/>
      <c r="N39" s="416"/>
      <c r="O39" s="358" t="s">
        <v>196</v>
      </c>
      <c r="P39" s="904"/>
      <c r="Q39" s="1006"/>
      <c r="R39" s="1000"/>
    </row>
    <row r="40" spans="2:18" x14ac:dyDescent="0.25">
      <c r="B40" s="502" t="s">
        <v>1756</v>
      </c>
      <c r="C40" s="690" t="s">
        <v>319</v>
      </c>
      <c r="D40" s="380"/>
      <c r="E40" s="660" t="s">
        <v>1757</v>
      </c>
      <c r="F40" s="624"/>
      <c r="G40" s="558"/>
      <c r="H40" s="556" t="s">
        <v>1758</v>
      </c>
      <c r="I40" s="480"/>
      <c r="J40" s="867"/>
      <c r="K40" s="301"/>
      <c r="L40" s="302"/>
      <c r="M40" s="302"/>
      <c r="N40" s="302"/>
      <c r="O40" s="400"/>
      <c r="P40" s="904"/>
      <c r="Q40" s="1006"/>
      <c r="R40" s="1000"/>
    </row>
    <row r="41" spans="2:18" x14ac:dyDescent="0.25">
      <c r="B41" s="502" t="s">
        <v>1759</v>
      </c>
      <c r="C41" s="691" t="s">
        <v>319</v>
      </c>
      <c r="D41" s="361"/>
      <c r="E41" s="615"/>
      <c r="F41" s="555" t="s">
        <v>1760</v>
      </c>
      <c r="G41" s="802" t="str">
        <f>HYPERLINK("#OBState","Code list")</f>
        <v>Code list</v>
      </c>
      <c r="H41" s="556" t="s">
        <v>1761</v>
      </c>
      <c r="I41" s="480" t="s">
        <v>1762</v>
      </c>
      <c r="J41" s="867"/>
      <c r="K41" s="630"/>
      <c r="L41" s="416"/>
      <c r="M41" s="416"/>
      <c r="N41" s="416"/>
      <c r="O41" s="358" t="s">
        <v>196</v>
      </c>
      <c r="P41" s="904"/>
      <c r="Q41" s="1006"/>
      <c r="R41" s="1000"/>
    </row>
    <row r="42" spans="2:18" x14ac:dyDescent="0.25">
      <c r="B42" s="502" t="s">
        <v>1763</v>
      </c>
      <c r="C42" s="692" t="s">
        <v>319</v>
      </c>
      <c r="D42" s="380"/>
      <c r="E42" s="149"/>
      <c r="F42" s="555" t="s">
        <v>1764</v>
      </c>
      <c r="G42" s="802" t="str">
        <f>HYPERLINK("#OBDistrict","Code list")</f>
        <v>Code list</v>
      </c>
      <c r="H42" s="556" t="s">
        <v>1765</v>
      </c>
      <c r="I42" s="480" t="s">
        <v>1766</v>
      </c>
      <c r="J42" s="867"/>
      <c r="K42" s="301"/>
      <c r="L42" s="302"/>
      <c r="M42" s="302"/>
      <c r="N42" s="302"/>
      <c r="O42" s="400" t="s">
        <v>196</v>
      </c>
      <c r="P42" s="904"/>
      <c r="Q42" s="1006"/>
      <c r="R42" s="1000"/>
    </row>
    <row r="43" spans="2:18" ht="24" x14ac:dyDescent="0.25">
      <c r="B43" s="502" t="s">
        <v>1767</v>
      </c>
      <c r="C43" s="692" t="s">
        <v>137</v>
      </c>
      <c r="D43" s="347"/>
      <c r="E43" s="660" t="s">
        <v>1768</v>
      </c>
      <c r="F43" s="537"/>
      <c r="G43" s="802" t="str">
        <f>HYPERLINK("#OBMobile","Code list")</f>
        <v>Code list</v>
      </c>
      <c r="H43" s="556" t="s">
        <v>1769</v>
      </c>
      <c r="I43" s="480" t="s">
        <v>1770</v>
      </c>
      <c r="J43" s="930" t="s">
        <v>122</v>
      </c>
      <c r="K43" s="631"/>
      <c r="L43" s="432"/>
      <c r="M43" s="432"/>
      <c r="N43" s="432"/>
      <c r="O43" s="489" t="s">
        <v>196</v>
      </c>
      <c r="P43" s="904"/>
      <c r="Q43" s="1006"/>
      <c r="R43" s="1000"/>
    </row>
    <row r="44" spans="2:18" x14ac:dyDescent="0.25">
      <c r="B44" s="502" t="s">
        <v>1771</v>
      </c>
      <c r="C44" s="692" t="s">
        <v>137</v>
      </c>
      <c r="D44" s="347"/>
      <c r="E44" s="660" t="s">
        <v>1772</v>
      </c>
      <c r="F44" s="537"/>
      <c r="G44" s="802" t="str">
        <f>HYPERLINK("#OBFrang","Code list")</f>
        <v>Code list</v>
      </c>
      <c r="H44" s="556" t="s">
        <v>1773</v>
      </c>
      <c r="I44" s="480" t="s">
        <v>1774</v>
      </c>
      <c r="J44" s="968"/>
      <c r="K44" s="631"/>
      <c r="L44" s="432"/>
      <c r="M44" s="432"/>
      <c r="N44" s="432"/>
      <c r="O44" s="489" t="s">
        <v>196</v>
      </c>
      <c r="P44" s="904"/>
      <c r="Q44" s="1006"/>
      <c r="R44" s="1000"/>
    </row>
    <row r="45" spans="2:18" x14ac:dyDescent="0.25">
      <c r="B45" s="524" t="s">
        <v>1775</v>
      </c>
      <c r="C45" s="693" t="s">
        <v>137</v>
      </c>
      <c r="D45" s="373"/>
      <c r="E45" s="387" t="s">
        <v>314</v>
      </c>
      <c r="F45" s="362"/>
      <c r="G45" s="561" t="s">
        <v>112</v>
      </c>
      <c r="H45" s="562" t="s">
        <v>1776</v>
      </c>
      <c r="I45" s="494" t="s">
        <v>1777</v>
      </c>
      <c r="J45" s="90" t="s">
        <v>1673</v>
      </c>
      <c r="K45" s="326"/>
      <c r="L45" s="642"/>
      <c r="M45" s="642"/>
      <c r="N45" s="642"/>
      <c r="O45" s="560" t="s">
        <v>196</v>
      </c>
      <c r="P45" s="1016"/>
      <c r="Q45" s="832"/>
      <c r="R45" s="1001"/>
    </row>
  </sheetData>
  <mergeCells count="38">
    <mergeCell ref="B7:B10"/>
    <mergeCell ref="J7:J10"/>
    <mergeCell ref="E13:E16"/>
    <mergeCell ref="D13:D16"/>
    <mergeCell ref="B13:B16"/>
    <mergeCell ref="E7:E10"/>
    <mergeCell ref="D7:D10"/>
    <mergeCell ref="G13:G16"/>
    <mergeCell ref="F13:F16"/>
    <mergeCell ref="C7:C10"/>
    <mergeCell ref="C13:C16"/>
    <mergeCell ref="H7:H10"/>
    <mergeCell ref="G7:G10"/>
    <mergeCell ref="F7:F10"/>
    <mergeCell ref="R34:R35"/>
    <mergeCell ref="J24:J25"/>
    <mergeCell ref="O7:O10"/>
    <mergeCell ref="J13:J16"/>
    <mergeCell ref="H13:H16"/>
    <mergeCell ref="K17:N17"/>
    <mergeCell ref="K18:N18"/>
    <mergeCell ref="K19:N19"/>
    <mergeCell ref="J5:J6"/>
    <mergeCell ref="J30:J32"/>
    <mergeCell ref="R36:R45"/>
    <mergeCell ref="J39:J42"/>
    <mergeCell ref="P4:P27"/>
    <mergeCell ref="Q4:Q27"/>
    <mergeCell ref="R4:R27"/>
    <mergeCell ref="Q29:Q33"/>
    <mergeCell ref="P29:P33"/>
    <mergeCell ref="R29:R33"/>
    <mergeCell ref="P34:P35"/>
    <mergeCell ref="J43:J44"/>
    <mergeCell ref="P36:P45"/>
    <mergeCell ref="Q36:Q45"/>
    <mergeCell ref="Q34:Q35"/>
    <mergeCell ref="O13:O16"/>
  </mergeCells>
  <pageMargins left="0.7" right="0.7" top="0.78740157499999996" bottom="0.78740157499999996" header="0.3" footer="0.3"/>
  <pageSetup paperSize="9" orientation="portrait" verticalDpi="0"/>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Arbeitsblätter</vt:lpstr>
      </vt:variant>
      <vt:variant>
        <vt:i4>4</vt:i4>
      </vt:variant>
      <vt:variant>
        <vt:lpstr>Benannte Bereiche</vt:lpstr>
      </vt:variant>
      <vt:variant>
        <vt:i4>88</vt:i4>
      </vt:variant>
    </vt:vector>
  </HeadingPairs>
  <TitlesOfParts>
    <vt:vector size="92" baseType="lpstr">
      <vt:lpstr>Subject</vt:lpstr>
      <vt:lpstr>Legend</vt:lpstr>
      <vt:lpstr>Airport (international)</vt:lpstr>
      <vt:lpstr>Obstacle</vt:lpstr>
      <vt:lpstr>APApronEval</vt:lpstr>
      <vt:lpstr>APApronPav</vt:lpstr>
      <vt:lpstr>APApronPress</vt:lpstr>
      <vt:lpstr>APApronStatus</vt:lpstr>
      <vt:lpstr>APApronSubgrade</vt:lpstr>
      <vt:lpstr>APApronSurf</vt:lpstr>
      <vt:lpstr>APApronType</vt:lpstr>
      <vt:lpstr>APBuildings</vt:lpstr>
      <vt:lpstr>APBuildingsSub</vt:lpstr>
      <vt:lpstr>APCivMil</vt:lpstr>
      <vt:lpstr>APDeiceSurf</vt:lpstr>
      <vt:lpstr>APFatoAppLight</vt:lpstr>
      <vt:lpstr>APFatoStatus</vt:lpstr>
      <vt:lpstr>APFatoSurf</vt:lpstr>
      <vt:lpstr>APHPAirTaxiSurf</vt:lpstr>
      <vt:lpstr>APHPGrTaxiSurf</vt:lpstr>
      <vt:lpstr>APIFRVFR</vt:lpstr>
      <vt:lpstr>APInfra</vt:lpstr>
      <vt:lpstr>APInfraSub</vt:lpstr>
      <vt:lpstr>APIntNat</vt:lpstr>
      <vt:lpstr>APRwyAppLight</vt:lpstr>
      <vt:lpstr>APRwyDesignator</vt:lpstr>
      <vt:lpstr>APRwyEval</vt:lpstr>
      <vt:lpstr>APRwyExDir</vt:lpstr>
      <vt:lpstr>APRwyPav</vt:lpstr>
      <vt:lpstr>APRwyPress</vt:lpstr>
      <vt:lpstr>APRwyShouSurf</vt:lpstr>
      <vt:lpstr>APRwyStatus</vt:lpstr>
      <vt:lpstr>APRwyStripSurf</vt:lpstr>
      <vt:lpstr>APRwySubgrade</vt:lpstr>
      <vt:lpstr>APRwySurf</vt:lpstr>
      <vt:lpstr>APSafetySurf</vt:lpstr>
      <vt:lpstr>APSchedule</vt:lpstr>
      <vt:lpstr>APStandAircraft</vt:lpstr>
      <vt:lpstr>APStandEval</vt:lpstr>
      <vt:lpstr>APStandFuel</vt:lpstr>
      <vt:lpstr>APStandGuideCol</vt:lpstr>
      <vt:lpstr>APStandGuideDir</vt:lpstr>
      <vt:lpstr>APStandGuideStyle</vt:lpstr>
      <vt:lpstr>APStandJet</vt:lpstr>
      <vt:lpstr>APStandPav</vt:lpstr>
      <vt:lpstr>APStandPower</vt:lpstr>
      <vt:lpstr>APStandPress</vt:lpstr>
      <vt:lpstr>APStandPush</vt:lpstr>
      <vt:lpstr>APStandSubgrade</vt:lpstr>
      <vt:lpstr>APStandSurf</vt:lpstr>
      <vt:lpstr>APStandTowing</vt:lpstr>
      <vt:lpstr>APStatus</vt:lpstr>
      <vt:lpstr>APStopSurf</vt:lpstr>
      <vt:lpstr>APTaxiEval</vt:lpstr>
      <vt:lpstr>APTaxiGuidCol</vt:lpstr>
      <vt:lpstr>APTaxiGuidDir</vt:lpstr>
      <vt:lpstr>APTaxiGuidStyle</vt:lpstr>
      <vt:lpstr>APTaxiHoldCat</vt:lpstr>
      <vt:lpstr>APTaxiPav</vt:lpstr>
      <vt:lpstr>APTaxiPress</vt:lpstr>
      <vt:lpstr>APTaxiShouSurf</vt:lpstr>
      <vt:lpstr>APTaxiStatus</vt:lpstr>
      <vt:lpstr>APTaxiSubgrade</vt:lpstr>
      <vt:lpstr>APTaxiSurf</vt:lpstr>
      <vt:lpstr>APTlofSurf</vt:lpstr>
      <vt:lpstr>APTlofVasis</vt:lpstr>
      <vt:lpstr>APTopo</vt:lpstr>
      <vt:lpstr>APType</vt:lpstr>
      <vt:lpstr>CodeListAIXM</vt:lpstr>
      <vt:lpstr>CodelistAvailability</vt:lpstr>
      <vt:lpstr>CodelistFlightRules</vt:lpstr>
      <vt:lpstr>CodelistLanguage</vt:lpstr>
      <vt:lpstr>CodelistReporting</vt:lpstr>
      <vt:lpstr>CodelistStatus</vt:lpstr>
      <vt:lpstr>CodelistYesNo</vt:lpstr>
      <vt:lpstr>OBAuthority</vt:lpstr>
      <vt:lpstr>OBDistrict</vt:lpstr>
      <vt:lpstr>OBdqr</vt:lpstr>
      <vt:lpstr>OBElevation</vt:lpstr>
      <vt:lpstr>OBFrang</vt:lpstr>
      <vt:lpstr>OBGeomType</vt:lpstr>
      <vt:lpstr>OBLightCol</vt:lpstr>
      <vt:lpstr>OBLightSync</vt:lpstr>
      <vt:lpstr>OBLightType</vt:lpstr>
      <vt:lpstr>OBMarkCol</vt:lpstr>
      <vt:lpstr>OBMarkType</vt:lpstr>
      <vt:lpstr>OBMobile</vt:lpstr>
      <vt:lpstr>OBNatReg</vt:lpstr>
      <vt:lpstr>OBState</vt:lpstr>
      <vt:lpstr>OBStatus</vt:lpstr>
      <vt:lpstr>OBSubject</vt:lpstr>
      <vt:lpstr>OBType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Wehofer Robert</dc:creator>
  <cp:keywords/>
  <dc:description/>
  <cp:lastModifiedBy>Robert Wehofer</cp:lastModifiedBy>
  <cp:revision/>
  <dcterms:created xsi:type="dcterms:W3CDTF">2015-06-05T18:19:34Z</dcterms:created>
  <dcterms:modified xsi:type="dcterms:W3CDTF">2022-01-26T08:26:37Z</dcterms:modified>
  <cp:category/>
  <cp:contentStatus>Endgültig</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